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390" windowHeight="7320" tabRatio="892" firstSheet="1" activeTab="5"/>
  </bookViews>
  <sheets>
    <sheet name="приложение 1.2." sheetId="43" state="hidden" r:id="rId1"/>
    <sheet name="пр. 1.1 " sheetId="69" r:id="rId2"/>
    <sheet name="приложение 1.4" sheetId="42" state="hidden" r:id="rId3"/>
    <sheet name="пр.1.2 " sheetId="77" state="hidden" r:id="rId4"/>
    <sheet name="пр.1.3" sheetId="78" r:id="rId5"/>
    <sheet name="приложение 1.4 " sheetId="89" r:id="rId6"/>
    <sheet name="пр.2.2" sheetId="75" r:id="rId7"/>
    <sheet name="приложение 3.1" sheetId="33" state="hidden" r:id="rId8"/>
    <sheet name="приложение 3.2" sheetId="34" state="hidden" r:id="rId9"/>
    <sheet name="приложение 2.3" sheetId="54" state="hidden" r:id="rId10"/>
    <sheet name="пр.4.1" sheetId="76" r:id="rId11"/>
    <sheet name="пр.4.2" sheetId="72" r:id="rId12"/>
    <sheet name="приложение 4.3" sheetId="55" r:id="rId13"/>
    <sheet name="пр.5" sheetId="26" r:id="rId14"/>
    <sheet name="пр.6.1" sheetId="86" r:id="rId15"/>
    <sheet name="пр.6.2 " sheetId="87" r:id="rId16"/>
    <sheet name="пр.6.3" sheetId="88" r:id="rId17"/>
    <sheet name="приложение 5 (2)" sheetId="58" state="hidden" r:id="rId18"/>
    <sheet name="приложение 6.1" sheetId="80" state="hidden" r:id="rId19"/>
    <sheet name="пр.6.2" sheetId="60" state="hidden" r:id="rId20"/>
    <sheet name="приложение 6.3" sheetId="82" state="hidden" r:id="rId21"/>
    <sheet name="приложение 7.1" sheetId="44" state="hidden" r:id="rId22"/>
    <sheet name="приложение 7.2(09)" sheetId="47" state="hidden" r:id="rId23"/>
    <sheet name="приложение 7.2(10)" sheetId="61" state="hidden" r:id="rId24"/>
    <sheet name="приложение 8(09)" sheetId="45" state="hidden" r:id="rId25"/>
    <sheet name="приложение 8 (10)" sheetId="62" state="hidden" r:id="rId26"/>
    <sheet name="приложение 10" sheetId="38" state="hidden" r:id="rId27"/>
    <sheet name="приложение 9" sheetId="64" state="hidden" r:id="rId28"/>
    <sheet name="приложение 11.1" sheetId="39" state="hidden" r:id="rId29"/>
    <sheet name="приложение 11.2" sheetId="53" state="hidden" r:id="rId30"/>
    <sheet name="приложение 12" sheetId="40" state="hidden" r:id="rId31"/>
    <sheet name="приложение 13" sheetId="49" state="hidden" r:id="rId32"/>
    <sheet name="приложение 14" sheetId="41" state="hidden" r:id="rId33"/>
  </sheets>
  <externalReferences>
    <externalReference r:id="rId34"/>
  </externalReferences>
  <definedNames>
    <definedName name="_xlnm.Print_Titles" localSheetId="1">'пр. 1.1 '!$16:$18</definedName>
    <definedName name="_xlnm.Print_Titles" localSheetId="4">пр.1.3!$12:$16</definedName>
    <definedName name="_xlnm.Print_Titles" localSheetId="6">пр.2.2!$17:$19</definedName>
    <definedName name="_xlnm.Print_Titles" localSheetId="10">пр.4.1!$18:$21</definedName>
    <definedName name="_xlnm.Print_Titles" localSheetId="13">пр.5!$17:$19</definedName>
    <definedName name="_xlnm.Print_Titles" localSheetId="14">пр.6.1!$15:$18</definedName>
    <definedName name="_xlnm.Print_Titles" localSheetId="19">пр.6.2!$17:$18</definedName>
    <definedName name="_xlnm.Print_Titles" localSheetId="15">'пр.6.2 '!$17:$18</definedName>
    <definedName name="_xlnm.Print_Titles" localSheetId="16">пр.6.3!$12:$15</definedName>
    <definedName name="_xlnm.Print_Titles" localSheetId="5">'приложение 1.4 '!$25:$28</definedName>
    <definedName name="_xlnm.Print_Titles" localSheetId="12">'приложение 4.3'!$14:$14</definedName>
    <definedName name="_xlnm.Print_Titles" localSheetId="18">'приложение 6.1'!$15:$18</definedName>
    <definedName name="_xlnm.Print_Titles" localSheetId="20">'приложение 6.3'!$12:$15</definedName>
    <definedName name="_xlnm.Print_Area" localSheetId="1">'пр. 1.1 '!$A$1:$Z$96</definedName>
    <definedName name="_xlnm.Print_Area" localSheetId="3">'пр.1.2 '!$A$1:$AI$95</definedName>
    <definedName name="_xlnm.Print_Area" localSheetId="4">пр.1.3!$A$1:$AJ$79</definedName>
    <definedName name="_xlnm.Print_Area" localSheetId="6">пр.2.2!$A$1:$AA$78</definedName>
    <definedName name="_xlnm.Print_Area" localSheetId="10">пр.4.1!$A$1:$G$106</definedName>
    <definedName name="_xlnm.Print_Area" localSheetId="11">пр.4.2!$A$1:$H$49</definedName>
    <definedName name="_xlnm.Print_Area" localSheetId="13">пр.5!$A$1:$F$101</definedName>
    <definedName name="_xlnm.Print_Area" localSheetId="14">пр.6.1!$A$1:$M$47</definedName>
    <definedName name="_xlnm.Print_Area" localSheetId="12">'приложение 4.3'!$A$1:$G$78</definedName>
    <definedName name="_xlnm.Print_Area" localSheetId="18">'приложение 6.1'!$A$1:$U$65</definedName>
    <definedName name="_xlnm.Print_Area" localSheetId="21">'приложение 7.1'!$A$1:$W$106</definedName>
  </definedNames>
  <calcPr calcId="145621"/>
</workbook>
</file>

<file path=xl/calcChain.xml><?xml version="1.0" encoding="utf-8"?>
<calcChain xmlns="http://schemas.openxmlformats.org/spreadsheetml/2006/main">
  <c r="E38" i="76" l="1"/>
  <c r="F38" i="76"/>
  <c r="G38" i="76"/>
  <c r="D38" i="76"/>
  <c r="J38" i="76"/>
  <c r="K38" i="76"/>
  <c r="L38" i="76"/>
  <c r="M38" i="76"/>
  <c r="N38" i="76"/>
  <c r="I38" i="76"/>
  <c r="E112" i="76"/>
  <c r="D112" i="76"/>
  <c r="T37" i="89" l="1"/>
  <c r="S37" i="89"/>
  <c r="T40" i="89"/>
  <c r="T34" i="89" s="1"/>
  <c r="T47" i="89"/>
  <c r="S47" i="89"/>
  <c r="T46" i="89"/>
  <c r="S46" i="89"/>
  <c r="F57" i="89" l="1"/>
  <c r="G57" i="89"/>
  <c r="E57" i="89" s="1"/>
  <c r="H57" i="89"/>
  <c r="I57" i="89"/>
  <c r="J57" i="89"/>
  <c r="K57" i="89"/>
  <c r="L57" i="89"/>
  <c r="M57" i="89"/>
  <c r="N57" i="89"/>
  <c r="Q57" i="89"/>
  <c r="R57" i="89"/>
  <c r="F40" i="89" l="1"/>
  <c r="G40" i="89"/>
  <c r="H40" i="89"/>
  <c r="I40" i="89"/>
  <c r="J40" i="89"/>
  <c r="K40" i="89"/>
  <c r="L40" i="89"/>
  <c r="M40" i="89"/>
  <c r="N40" i="89"/>
  <c r="Q40" i="89"/>
  <c r="R40" i="89"/>
  <c r="D42" i="89"/>
  <c r="E42" i="89"/>
  <c r="E59" i="89" l="1"/>
  <c r="D59" i="89"/>
  <c r="D57" i="89" s="1"/>
  <c r="C57" i="89"/>
  <c r="V57" i="89"/>
  <c r="T57" i="89"/>
  <c r="S57" i="89"/>
  <c r="E56" i="89"/>
  <c r="D56" i="89"/>
  <c r="E55" i="89"/>
  <c r="D55" i="89"/>
  <c r="E54" i="89"/>
  <c r="D54" i="89"/>
  <c r="E53" i="89"/>
  <c r="D53" i="89"/>
  <c r="E52" i="89"/>
  <c r="D52" i="89"/>
  <c r="E51" i="89"/>
  <c r="D51" i="89"/>
  <c r="E50" i="89"/>
  <c r="D50" i="89"/>
  <c r="E49" i="89"/>
  <c r="D49" i="89"/>
  <c r="R46" i="89"/>
  <c r="R43" i="89" s="1"/>
  <c r="Q46" i="89"/>
  <c r="N46" i="89"/>
  <c r="N43" i="89" s="1"/>
  <c r="M46" i="89"/>
  <c r="M43" i="89" s="1"/>
  <c r="L46" i="89"/>
  <c r="L43" i="89" s="1"/>
  <c r="K46" i="89"/>
  <c r="K43" i="89" s="1"/>
  <c r="J46" i="89"/>
  <c r="J43" i="89" s="1"/>
  <c r="I46" i="89"/>
  <c r="I43" i="89" s="1"/>
  <c r="H46" i="89"/>
  <c r="H43" i="89" s="1"/>
  <c r="G46" i="89"/>
  <c r="G43" i="89" s="1"/>
  <c r="F46" i="89"/>
  <c r="F43" i="89" s="1"/>
  <c r="T45" i="89"/>
  <c r="T31" i="89" s="1"/>
  <c r="S45" i="89"/>
  <c r="T44" i="89"/>
  <c r="T30" i="89" s="1"/>
  <c r="S44" i="89"/>
  <c r="S30" i="89" s="1"/>
  <c r="T43" i="89"/>
  <c r="T29" i="89" s="1"/>
  <c r="S43" i="89"/>
  <c r="S29" i="89" s="1"/>
  <c r="Q43" i="89"/>
  <c r="E41" i="89"/>
  <c r="E40" i="89" s="1"/>
  <c r="D41" i="89"/>
  <c r="C40" i="89"/>
  <c r="U40" i="89"/>
  <c r="S40" i="89"/>
  <c r="S34" i="89" s="1"/>
  <c r="S31" i="89" s="1"/>
  <c r="E38" i="89"/>
  <c r="C38" i="89" s="1"/>
  <c r="C35" i="89" s="1"/>
  <c r="D38" i="89"/>
  <c r="R35" i="89"/>
  <c r="R32" i="89" s="1"/>
  <c r="Q35" i="89"/>
  <c r="Q32" i="89" s="1"/>
  <c r="N35" i="89"/>
  <c r="M35" i="89"/>
  <c r="L35" i="89"/>
  <c r="L32" i="89" s="1"/>
  <c r="K35" i="89"/>
  <c r="J35" i="89"/>
  <c r="I35" i="89"/>
  <c r="H35" i="89"/>
  <c r="G35" i="89"/>
  <c r="F35" i="89"/>
  <c r="D35" i="89"/>
  <c r="N32" i="89"/>
  <c r="M32" i="89"/>
  <c r="K32" i="89"/>
  <c r="J32" i="89"/>
  <c r="I32" i="89"/>
  <c r="H32" i="89"/>
  <c r="G32" i="89"/>
  <c r="F32" i="89"/>
  <c r="O53" i="89" l="1"/>
  <c r="P53" i="89" s="1"/>
  <c r="O51" i="89"/>
  <c r="P51" i="89" s="1"/>
  <c r="O49" i="89"/>
  <c r="G29" i="89"/>
  <c r="K29" i="89"/>
  <c r="Q29" i="89"/>
  <c r="O54" i="89"/>
  <c r="O59" i="89"/>
  <c r="O57" i="89" s="1"/>
  <c r="C32" i="89"/>
  <c r="I29" i="89"/>
  <c r="M29" i="89"/>
  <c r="O41" i="89"/>
  <c r="O40" i="89" s="1"/>
  <c r="D40" i="89"/>
  <c r="D32" i="89" s="1"/>
  <c r="F29" i="89"/>
  <c r="H29" i="89"/>
  <c r="N29" i="89"/>
  <c r="R29" i="89"/>
  <c r="O56" i="89"/>
  <c r="C46" i="89"/>
  <c r="C43" i="89" s="1"/>
  <c r="C29" i="89" s="1"/>
  <c r="O55" i="89"/>
  <c r="E35" i="89"/>
  <c r="E32" i="89" s="1"/>
  <c r="O52" i="89"/>
  <c r="P52" i="89" s="1"/>
  <c r="O50" i="89"/>
  <c r="P50" i="89" s="1"/>
  <c r="D46" i="89"/>
  <c r="D43" i="89" s="1"/>
  <c r="L29" i="89"/>
  <c r="J29" i="89"/>
  <c r="O38" i="89"/>
  <c r="P38" i="89" s="1"/>
  <c r="E46" i="89"/>
  <c r="E43" i="89" s="1"/>
  <c r="P49" i="89"/>
  <c r="P59" i="89"/>
  <c r="J22" i="72"/>
  <c r="K88" i="76"/>
  <c r="K93" i="76"/>
  <c r="P41" i="89" l="1"/>
  <c r="P40" i="89" s="1"/>
  <c r="O35" i="89"/>
  <c r="P35" i="89" s="1"/>
  <c r="E29" i="89"/>
  <c r="O46" i="89"/>
  <c r="O43" i="89" s="1"/>
  <c r="P46" i="89"/>
  <c r="P43" i="89" s="1"/>
  <c r="D29" i="89"/>
  <c r="G30" i="72"/>
  <c r="O32" i="89" l="1"/>
  <c r="P32" i="89" s="1"/>
  <c r="W50" i="69"/>
  <c r="O29" i="89" l="1"/>
  <c r="P29" i="89" s="1"/>
  <c r="Y43" i="78"/>
  <c r="S43" i="78"/>
  <c r="S18" i="78" s="1"/>
  <c r="S42" i="78"/>
  <c r="S17" i="78" s="1"/>
  <c r="T44" i="78"/>
  <c r="T42" i="78" s="1"/>
  <c r="U44" i="78"/>
  <c r="U42" i="78" s="1"/>
  <c r="V44" i="78"/>
  <c r="V42" i="78" s="1"/>
  <c r="V45" i="78"/>
  <c r="V43" i="78" s="1"/>
  <c r="U45" i="78"/>
  <c r="U43" i="78" s="1"/>
  <c r="U18" i="78" s="1"/>
  <c r="T45" i="78"/>
  <c r="T43" i="78" s="1"/>
  <c r="W45" i="78"/>
  <c r="W43" i="78" s="1"/>
  <c r="W44" i="78"/>
  <c r="W42" i="78" s="1"/>
  <c r="X45" i="78"/>
  <c r="X43" i="78" s="1"/>
  <c r="X44" i="78"/>
  <c r="X42" i="78" s="1"/>
  <c r="Y44" i="78"/>
  <c r="Y42" i="78" s="1"/>
  <c r="Z26" i="78"/>
  <c r="Z19" i="78" s="1"/>
  <c r="T26" i="78"/>
  <c r="F44" i="78"/>
  <c r="N48" i="69"/>
  <c r="Z45" i="78" l="1"/>
  <c r="Z43" i="78" s="1"/>
  <c r="Z44" i="78"/>
  <c r="Z42" i="78" s="1"/>
  <c r="Z17" i="78" s="1"/>
  <c r="D30" i="72"/>
  <c r="E30" i="72"/>
  <c r="F30" i="72"/>
  <c r="C30" i="72"/>
  <c r="J30" i="72" l="1"/>
  <c r="E26" i="72"/>
  <c r="G26" i="75" l="1"/>
  <c r="G21" i="75" s="1"/>
  <c r="Z52" i="69" l="1"/>
  <c r="Z53" i="69"/>
  <c r="Z54" i="69"/>
  <c r="Z55" i="69"/>
  <c r="Z56" i="69"/>
  <c r="Z57" i="69"/>
  <c r="Z58" i="69"/>
  <c r="Z59" i="69"/>
  <c r="Z60" i="69"/>
  <c r="Z61" i="69"/>
  <c r="Z62" i="69"/>
  <c r="Z63" i="69"/>
  <c r="Z64" i="69"/>
  <c r="Z65" i="69"/>
  <c r="Z66" i="69"/>
  <c r="Z67" i="69"/>
  <c r="Z68" i="69"/>
  <c r="Z51" i="69"/>
  <c r="Z50" i="69"/>
  <c r="E30" i="88"/>
  <c r="F30" i="88"/>
  <c r="G30" i="88"/>
  <c r="D30" i="88"/>
  <c r="F29" i="88"/>
  <c r="G29" i="88"/>
  <c r="E28" i="88"/>
  <c r="D28" i="88"/>
  <c r="E29" i="88"/>
  <c r="D29" i="88"/>
  <c r="Z40" i="69"/>
  <c r="D35" i="87" l="1"/>
  <c r="C35" i="87"/>
  <c r="D27" i="87"/>
  <c r="D19" i="87" s="1"/>
  <c r="C27" i="87"/>
  <c r="D25" i="87"/>
  <c r="D20" i="87"/>
  <c r="C20" i="87"/>
  <c r="C43" i="87" s="1"/>
  <c r="I37" i="86"/>
  <c r="J37" i="86" s="1"/>
  <c r="H37" i="86"/>
  <c r="I36" i="86"/>
  <c r="J36" i="86" s="1"/>
  <c r="H36" i="86"/>
  <c r="H35" i="86" s="1"/>
  <c r="L35" i="86"/>
  <c r="K35" i="86"/>
  <c r="G35" i="86"/>
  <c r="F35" i="86"/>
  <c r="E35" i="86"/>
  <c r="D35" i="86"/>
  <c r="C35" i="86"/>
  <c r="I34" i="86"/>
  <c r="J34" i="86" s="1"/>
  <c r="H34" i="86"/>
  <c r="I33" i="86"/>
  <c r="J33" i="86" s="1"/>
  <c r="H33" i="86"/>
  <c r="I32" i="86"/>
  <c r="J32" i="86" s="1"/>
  <c r="H32" i="86"/>
  <c r="I31" i="86"/>
  <c r="J31" i="86" s="1"/>
  <c r="H31" i="86"/>
  <c r="I30" i="86"/>
  <c r="J30" i="86" s="1"/>
  <c r="H30" i="86"/>
  <c r="H29" i="86" s="1"/>
  <c r="H28" i="86" s="1"/>
  <c r="L29" i="86"/>
  <c r="L28" i="86" s="1"/>
  <c r="K29" i="86"/>
  <c r="G29" i="86"/>
  <c r="F29" i="86"/>
  <c r="E29" i="86"/>
  <c r="D29" i="86"/>
  <c r="C29" i="86"/>
  <c r="K28" i="86"/>
  <c r="G28" i="86"/>
  <c r="F28" i="86"/>
  <c r="E28" i="86"/>
  <c r="D28" i="86"/>
  <c r="C28" i="86"/>
  <c r="I26" i="86"/>
  <c r="J26" i="86" s="1"/>
  <c r="H26" i="86"/>
  <c r="H25" i="86" s="1"/>
  <c r="L25" i="86"/>
  <c r="K25" i="86"/>
  <c r="G25" i="86"/>
  <c r="F25" i="86"/>
  <c r="E25" i="86"/>
  <c r="D25" i="86"/>
  <c r="C25" i="86"/>
  <c r="I23" i="86"/>
  <c r="J23" i="86" s="1"/>
  <c r="H23" i="86"/>
  <c r="I22" i="86"/>
  <c r="J22" i="86" s="1"/>
  <c r="H22" i="86"/>
  <c r="L21" i="86"/>
  <c r="L20" i="86" s="1"/>
  <c r="K21" i="86"/>
  <c r="G21" i="86"/>
  <c r="G20" i="86" s="1"/>
  <c r="G19" i="86" s="1"/>
  <c r="F21" i="86"/>
  <c r="E21" i="86"/>
  <c r="E20" i="86" s="1"/>
  <c r="D21" i="86"/>
  <c r="C21" i="86"/>
  <c r="C20" i="86"/>
  <c r="C19" i="86" s="1"/>
  <c r="H42" i="26"/>
  <c r="H43" i="26" s="1"/>
  <c r="G42" i="26"/>
  <c r="D20" i="86" l="1"/>
  <c r="D19" i="86" s="1"/>
  <c r="F20" i="86"/>
  <c r="F19" i="86" s="1"/>
  <c r="K20" i="86"/>
  <c r="K19" i="86" s="1"/>
  <c r="L19" i="86"/>
  <c r="H21" i="86"/>
  <c r="H20" i="86" s="1"/>
  <c r="H19" i="86" s="1"/>
  <c r="I29" i="86"/>
  <c r="C19" i="87"/>
  <c r="I20" i="86"/>
  <c r="J20" i="86" s="1"/>
  <c r="D43" i="87"/>
  <c r="E19" i="86"/>
  <c r="I19" i="86" s="1"/>
  <c r="J19" i="86" s="1"/>
  <c r="I21" i="86"/>
  <c r="J21" i="86" s="1"/>
  <c r="I25" i="86"/>
  <c r="J25" i="86" s="1"/>
  <c r="I35" i="86"/>
  <c r="J35" i="86" s="1"/>
  <c r="I28" i="86"/>
  <c r="J29" i="86"/>
  <c r="J28" i="86" s="1"/>
  <c r="S71" i="69" l="1"/>
  <c r="T71" i="69"/>
  <c r="U71" i="69"/>
  <c r="V71" i="69"/>
  <c r="R37" i="75"/>
  <c r="T37" i="75"/>
  <c r="AG39" i="78"/>
  <c r="AH39" i="78"/>
  <c r="AI39" i="78"/>
  <c r="AF39" i="78"/>
  <c r="AB39" i="78"/>
  <c r="AC39" i="78"/>
  <c r="AD39" i="78"/>
  <c r="AA39" i="78"/>
  <c r="AE41" i="78" l="1"/>
  <c r="AJ41" i="78" s="1"/>
  <c r="S43" i="69" l="1"/>
  <c r="T43" i="69"/>
  <c r="U43" i="69"/>
  <c r="V43" i="69"/>
  <c r="R43" i="69"/>
  <c r="W45" i="69"/>
  <c r="H45" i="69" s="1"/>
  <c r="I45" i="69" l="1"/>
  <c r="Q39" i="75"/>
  <c r="S39" i="75" s="1"/>
  <c r="S37" i="75" s="1"/>
  <c r="E43" i="69"/>
  <c r="E32" i="69"/>
  <c r="E25" i="69" l="1"/>
  <c r="F45" i="78"/>
  <c r="E45" i="78"/>
  <c r="D45" i="78"/>
  <c r="E41" i="75"/>
  <c r="E40" i="75" s="1"/>
  <c r="E44" i="78"/>
  <c r="M48" i="69"/>
  <c r="G41" i="75"/>
  <c r="G40" i="75" s="1"/>
  <c r="G20" i="75" s="1"/>
  <c r="E20" i="75" l="1"/>
  <c r="J42" i="78"/>
  <c r="D43" i="78"/>
  <c r="L44" i="78"/>
  <c r="L42" i="78" s="1"/>
  <c r="M44" i="78"/>
  <c r="M42" i="78" s="1"/>
  <c r="N44" i="78"/>
  <c r="N42" i="78" s="1"/>
  <c r="O44" i="78"/>
  <c r="K44" i="78"/>
  <c r="K42" i="78" s="1"/>
  <c r="H44" i="78"/>
  <c r="G44" i="78"/>
  <c r="G45" i="78"/>
  <c r="I45" i="78" s="1"/>
  <c r="D44" i="78" l="1"/>
  <c r="I26" i="78"/>
  <c r="I19" i="78" s="1"/>
  <c r="P48" i="69" l="1"/>
  <c r="O48" i="69"/>
  <c r="L48" i="69"/>
  <c r="O49" i="69"/>
  <c r="N49" i="69"/>
  <c r="M49" i="69"/>
  <c r="L49" i="69"/>
  <c r="Q48" i="69" l="1"/>
  <c r="E48" i="69" s="1"/>
  <c r="E46" i="69" s="1"/>
  <c r="C17" i="55"/>
  <c r="D17" i="55"/>
  <c r="E17" i="55"/>
  <c r="F17" i="55"/>
  <c r="B17" i="55"/>
  <c r="R41" i="75" l="1"/>
  <c r="T41" i="75"/>
  <c r="R61" i="75"/>
  <c r="T61" i="75"/>
  <c r="R40" i="75"/>
  <c r="T40" i="75"/>
  <c r="A47" i="75"/>
  <c r="A48" i="75" s="1"/>
  <c r="A49" i="75" s="1"/>
  <c r="A50" i="75" s="1"/>
  <c r="A51" i="75" s="1"/>
  <c r="A52" i="75" s="1"/>
  <c r="A53" i="75" s="1"/>
  <c r="A54" i="75" s="1"/>
  <c r="A55" i="75" s="1"/>
  <c r="A56" i="75" s="1"/>
  <c r="A57" i="75" s="1"/>
  <c r="A58" i="75" s="1"/>
  <c r="A59" i="75" s="1"/>
  <c r="A60" i="75" s="1"/>
  <c r="AF65" i="78"/>
  <c r="AG65" i="78"/>
  <c r="AH65" i="78"/>
  <c r="AI65" i="78"/>
  <c r="AB65" i="78"/>
  <c r="AC65" i="78"/>
  <c r="AD65" i="78"/>
  <c r="AA65" i="78"/>
  <c r="AE58" i="78"/>
  <c r="AJ58" i="78" s="1"/>
  <c r="AE59" i="78"/>
  <c r="AJ59" i="78" s="1"/>
  <c r="AE60" i="78"/>
  <c r="AJ60" i="78" s="1"/>
  <c r="AE61" i="78"/>
  <c r="AJ61" i="78" s="1"/>
  <c r="AE62" i="78"/>
  <c r="AJ62" i="78" s="1"/>
  <c r="AE63" i="78"/>
  <c r="AJ63" i="78" s="1"/>
  <c r="A51" i="78"/>
  <c r="A52" i="78" s="1"/>
  <c r="A53" i="78" s="1"/>
  <c r="A54" i="78" s="1"/>
  <c r="A55" i="78" s="1"/>
  <c r="A56" i="78" s="1"/>
  <c r="A57" i="78" s="1"/>
  <c r="A58" i="78" s="1"/>
  <c r="A59" i="78" s="1"/>
  <c r="A60" i="78" l="1"/>
  <c r="A61" i="78" s="1"/>
  <c r="A62" i="78" s="1"/>
  <c r="A63" i="78" s="1"/>
  <c r="A64" i="78" s="1"/>
  <c r="W62" i="69"/>
  <c r="W63" i="69"/>
  <c r="H63" i="69" s="1"/>
  <c r="W64" i="69"/>
  <c r="W65" i="69"/>
  <c r="H65" i="69" s="1"/>
  <c r="W66" i="69"/>
  <c r="W67" i="69"/>
  <c r="H67" i="69" s="1"/>
  <c r="W68" i="69"/>
  <c r="S48" i="69"/>
  <c r="T48" i="69"/>
  <c r="U48" i="69"/>
  <c r="V48" i="69"/>
  <c r="H62" i="69"/>
  <c r="H64" i="69"/>
  <c r="H66" i="69"/>
  <c r="H68" i="69"/>
  <c r="A55" i="69"/>
  <c r="A56" i="69" s="1"/>
  <c r="A57" i="69" s="1"/>
  <c r="A58" i="69" s="1"/>
  <c r="A59" i="69" s="1"/>
  <c r="A60" i="69" s="1"/>
  <c r="A61" i="69" s="1"/>
  <c r="A62" i="69" s="1"/>
  <c r="A63" i="69" s="1"/>
  <c r="A64" i="69" s="1"/>
  <c r="A65" i="69" s="1"/>
  <c r="A66" i="69" s="1"/>
  <c r="A67" i="69" s="1"/>
  <c r="A68" i="69" s="1"/>
  <c r="I66" i="69" l="1"/>
  <c r="Q58" i="75"/>
  <c r="S58" i="75" s="1"/>
  <c r="I64" i="69"/>
  <c r="Q56" i="75"/>
  <c r="S56" i="75" s="1"/>
  <c r="I62" i="69"/>
  <c r="Q54" i="75"/>
  <c r="I67" i="69"/>
  <c r="Q59" i="75"/>
  <c r="S59" i="75" s="1"/>
  <c r="I65" i="69"/>
  <c r="Q57" i="75"/>
  <c r="S57" i="75" s="1"/>
  <c r="I63" i="69"/>
  <c r="Q55" i="75"/>
  <c r="S55" i="75" s="1"/>
  <c r="I68" i="69"/>
  <c r="Q60" i="75"/>
  <c r="S60" i="75" s="1"/>
  <c r="R71" i="69"/>
  <c r="R48" i="69"/>
  <c r="J48" i="69"/>
  <c r="J19" i="78" l="1"/>
  <c r="O27" i="78"/>
  <c r="O26" i="78"/>
  <c r="O20" i="78"/>
  <c r="O19" i="78"/>
  <c r="N18" i="78"/>
  <c r="M18" i="78"/>
  <c r="L18" i="78"/>
  <c r="K18" i="78"/>
  <c r="J18" i="78"/>
  <c r="N17" i="78"/>
  <c r="M17" i="78"/>
  <c r="L17" i="78"/>
  <c r="K17" i="78"/>
  <c r="J17" i="78"/>
  <c r="E43" i="78"/>
  <c r="F43" i="78"/>
  <c r="G43" i="78"/>
  <c r="H43" i="78"/>
  <c r="E42" i="78"/>
  <c r="F42" i="78"/>
  <c r="G42" i="78"/>
  <c r="H42" i="78"/>
  <c r="D42" i="78"/>
  <c r="Q24" i="69"/>
  <c r="Q25" i="69"/>
  <c r="M23" i="69"/>
  <c r="N23" i="69"/>
  <c r="O23" i="69"/>
  <c r="P23" i="69"/>
  <c r="L23" i="69"/>
  <c r="M22" i="69"/>
  <c r="N22" i="69"/>
  <c r="O22" i="69"/>
  <c r="P22" i="69"/>
  <c r="L22" i="69"/>
  <c r="M46" i="69"/>
  <c r="N46" i="69"/>
  <c r="N20" i="69" s="1"/>
  <c r="O46" i="69"/>
  <c r="O20" i="69" s="1"/>
  <c r="P46" i="69"/>
  <c r="P20" i="69" s="1"/>
  <c r="L46" i="69"/>
  <c r="Q23" i="69" l="1"/>
  <c r="L20" i="69"/>
  <c r="M20" i="69"/>
  <c r="M47" i="69"/>
  <c r="M21" i="69" s="1"/>
  <c r="N47" i="69"/>
  <c r="N21" i="69" s="1"/>
  <c r="O47" i="69"/>
  <c r="O21" i="69" s="1"/>
  <c r="P49" i="69"/>
  <c r="P47" i="69" s="1"/>
  <c r="P21" i="69" s="1"/>
  <c r="L47" i="69"/>
  <c r="L21" i="69" s="1"/>
  <c r="E22" i="69"/>
  <c r="C18" i="55" l="1"/>
  <c r="D18" i="55"/>
  <c r="E18" i="55"/>
  <c r="F18" i="55"/>
  <c r="B18" i="55"/>
  <c r="D26" i="72"/>
  <c r="W44" i="69" l="1"/>
  <c r="Q21" i="69" l="1"/>
  <c r="Q49" i="69"/>
  <c r="E49" i="69" s="1"/>
  <c r="E47" i="69" s="1"/>
  <c r="E21" i="69" s="1"/>
  <c r="Q47" i="69"/>
  <c r="Q46" i="69"/>
  <c r="Q30" i="69"/>
  <c r="C55" i="55"/>
  <c r="D55" i="55"/>
  <c r="E55" i="55"/>
  <c r="F55" i="55"/>
  <c r="B55" i="55"/>
  <c r="E30" i="69"/>
  <c r="E23" i="69" s="1"/>
  <c r="E20" i="69" s="1"/>
  <c r="Z36" i="69"/>
  <c r="Z37" i="69"/>
  <c r="Z38" i="69"/>
  <c r="Z39" i="69"/>
  <c r="Z41" i="69"/>
  <c r="Z42" i="69"/>
  <c r="Z34" i="69"/>
  <c r="Z35" i="69"/>
  <c r="Z33" i="69"/>
  <c r="W44" i="82" l="1"/>
  <c r="W43" i="82"/>
  <c r="W42" i="82"/>
  <c r="W41" i="82"/>
  <c r="W40" i="82"/>
  <c r="W39" i="82"/>
  <c r="W38" i="82"/>
  <c r="V44" i="82"/>
  <c r="V43" i="82"/>
  <c r="V42" i="82"/>
  <c r="V41" i="82"/>
  <c r="V40" i="82"/>
  <c r="V39" i="82"/>
  <c r="V38" i="82"/>
  <c r="R44" i="82"/>
  <c r="R43" i="82"/>
  <c r="R42" i="82"/>
  <c r="R41" i="82"/>
  <c r="R40" i="82"/>
  <c r="R39" i="82"/>
  <c r="R38" i="82"/>
  <c r="Q44" i="82"/>
  <c r="Q43" i="82"/>
  <c r="Q42" i="82"/>
  <c r="Q41" i="82"/>
  <c r="Q40" i="82"/>
  <c r="Q39" i="82"/>
  <c r="Q38" i="82"/>
  <c r="M44" i="82"/>
  <c r="M43" i="82"/>
  <c r="M42" i="82"/>
  <c r="M41" i="82"/>
  <c r="M40" i="82"/>
  <c r="M39" i="82"/>
  <c r="M38" i="82"/>
  <c r="L44" i="82"/>
  <c r="G44" i="82"/>
  <c r="L43" i="82"/>
  <c r="L42" i="82"/>
  <c r="H42" i="82"/>
  <c r="G42" i="82"/>
  <c r="L41" i="82"/>
  <c r="L40" i="82"/>
  <c r="L39" i="82"/>
  <c r="L38" i="82"/>
  <c r="H43" i="82"/>
  <c r="H41" i="82"/>
  <c r="H40" i="82"/>
  <c r="H39" i="82"/>
  <c r="H38" i="82"/>
  <c r="G43" i="82"/>
  <c r="G41" i="82"/>
  <c r="G40" i="82"/>
  <c r="G39" i="82"/>
  <c r="G38" i="82"/>
  <c r="C56" i="55"/>
  <c r="D56" i="55"/>
  <c r="E56" i="55"/>
  <c r="F56" i="55"/>
  <c r="B56" i="55"/>
  <c r="I43" i="78" l="1"/>
  <c r="I42" i="78"/>
  <c r="Q20" i="69" l="1"/>
  <c r="D27" i="60" l="1"/>
  <c r="C35" i="60"/>
  <c r="G19" i="72" l="1"/>
  <c r="G24" i="72"/>
  <c r="D111" i="76" l="1"/>
  <c r="D102" i="76" s="1"/>
  <c r="E111" i="76"/>
  <c r="E102" i="76" s="1"/>
  <c r="F111" i="76"/>
  <c r="G111" i="76"/>
  <c r="C111" i="76"/>
  <c r="C102" i="76" s="1"/>
  <c r="F102" i="76" l="1"/>
  <c r="F112" i="76"/>
  <c r="G102" i="76"/>
  <c r="G112" i="76"/>
  <c r="AI26" i="78"/>
  <c r="AH26" i="78"/>
  <c r="AG26" i="78"/>
  <c r="AF26" i="78"/>
  <c r="AH44" i="78"/>
  <c r="AH42" i="78" s="1"/>
  <c r="AI44" i="78"/>
  <c r="AI42" i="78" s="1"/>
  <c r="AF44" i="78"/>
  <c r="AF42" i="78" s="1"/>
  <c r="AE30" i="78"/>
  <c r="AE31" i="78"/>
  <c r="AE32" i="78"/>
  <c r="AE33" i="78"/>
  <c r="AE34" i="78"/>
  <c r="AE35" i="78"/>
  <c r="AE36" i="78"/>
  <c r="AJ36" i="78" s="1"/>
  <c r="AE37" i="78"/>
  <c r="AJ37" i="78" s="1"/>
  <c r="AE38" i="78"/>
  <c r="AJ38" i="78" s="1"/>
  <c r="AE29" i="78"/>
  <c r="AE69" i="78"/>
  <c r="AJ69" i="78" s="1"/>
  <c r="P69" i="78" s="1"/>
  <c r="AE68" i="78"/>
  <c r="AJ68" i="78" s="1"/>
  <c r="P68" i="78" s="1"/>
  <c r="AE67" i="78"/>
  <c r="AJ67" i="78" s="1"/>
  <c r="P67" i="78" s="1"/>
  <c r="AE66" i="78"/>
  <c r="AE47" i="78"/>
  <c r="AE48" i="78"/>
  <c r="AE49" i="78"/>
  <c r="AE50" i="78"/>
  <c r="AE51" i="78"/>
  <c r="AE52" i="78"/>
  <c r="AE53" i="78"/>
  <c r="AE54" i="78"/>
  <c r="AE55" i="78"/>
  <c r="AE56" i="78"/>
  <c r="AE57" i="78"/>
  <c r="AE64" i="78"/>
  <c r="AE46" i="78"/>
  <c r="AB44" i="78"/>
  <c r="AC44" i="78"/>
  <c r="AC42" i="78" s="1"/>
  <c r="AD44" i="78"/>
  <c r="AA44" i="78"/>
  <c r="AA42" i="78" s="1"/>
  <c r="AB42" i="78"/>
  <c r="AC26" i="78"/>
  <c r="AB26" i="78"/>
  <c r="AA26" i="78"/>
  <c r="P39" i="78"/>
  <c r="S30" i="69"/>
  <c r="T30" i="69"/>
  <c r="U30" i="69"/>
  <c r="V30" i="69"/>
  <c r="AE65" i="78" l="1"/>
  <c r="AJ65" i="78" s="1"/>
  <c r="AJ66" i="78"/>
  <c r="P66" i="78" s="1"/>
  <c r="P65" i="78" s="1"/>
  <c r="AA19" i="78"/>
  <c r="AB19" i="78"/>
  <c r="AB17" i="78" s="1"/>
  <c r="AC19" i="78"/>
  <c r="AC17" i="78" s="1"/>
  <c r="AE44" i="78"/>
  <c r="P37" i="78"/>
  <c r="P26" i="78" s="1"/>
  <c r="P19" i="78" s="1"/>
  <c r="AF19" i="78"/>
  <c r="AF17" i="78" s="1"/>
  <c r="AG19" i="78"/>
  <c r="AH19" i="78"/>
  <c r="AH17" i="78" s="1"/>
  <c r="AI19" i="78"/>
  <c r="AI17" i="78" s="1"/>
  <c r="AD42" i="78"/>
  <c r="AE42" i="78" s="1"/>
  <c r="T46" i="69" l="1"/>
  <c r="V46" i="69"/>
  <c r="S46" i="69"/>
  <c r="U46" i="69"/>
  <c r="R30" i="69"/>
  <c r="W41" i="69"/>
  <c r="H41" i="69" s="1"/>
  <c r="W42" i="69"/>
  <c r="H42" i="69" s="1"/>
  <c r="W38" i="69"/>
  <c r="H38" i="69" s="1"/>
  <c r="W39" i="69"/>
  <c r="H39" i="69" s="1"/>
  <c r="W40" i="69"/>
  <c r="H40" i="69" s="1"/>
  <c r="H44" i="69"/>
  <c r="S23" i="69"/>
  <c r="T23" i="69"/>
  <c r="V23" i="69"/>
  <c r="V19" i="69" s="1"/>
  <c r="J43" i="69"/>
  <c r="J71" i="69"/>
  <c r="W75" i="69"/>
  <c r="H75" i="69" s="1"/>
  <c r="T19" i="69" l="1"/>
  <c r="S19" i="69"/>
  <c r="Q38" i="75"/>
  <c r="Q37" i="75" s="1"/>
  <c r="H43" i="69"/>
  <c r="I75" i="69"/>
  <c r="Q65" i="75"/>
  <c r="S65" i="75" s="1"/>
  <c r="W43" i="69"/>
  <c r="U23" i="69"/>
  <c r="U19" i="69" s="1"/>
  <c r="I40" i="69"/>
  <c r="Q34" i="75"/>
  <c r="S34" i="75" s="1"/>
  <c r="I39" i="69"/>
  <c r="Q33" i="75"/>
  <c r="S33" i="75" s="1"/>
  <c r="I38" i="69"/>
  <c r="Q32" i="75"/>
  <c r="S32" i="75" s="1"/>
  <c r="I42" i="69"/>
  <c r="Q36" i="75"/>
  <c r="S36" i="75" s="1"/>
  <c r="I41" i="69"/>
  <c r="Q35" i="75"/>
  <c r="S35" i="75" s="1"/>
  <c r="R23" i="69"/>
  <c r="R46" i="69"/>
  <c r="W46" i="69" s="1"/>
  <c r="I44" i="69"/>
  <c r="I43" i="69" s="1"/>
  <c r="H50" i="69" l="1"/>
  <c r="J46" i="69"/>
  <c r="J30" i="69"/>
  <c r="J23" i="69" s="1"/>
  <c r="R53" i="80"/>
  <c r="Q53" i="80"/>
  <c r="E53" i="80"/>
  <c r="P53" i="80" s="1"/>
  <c r="D53" i="80"/>
  <c r="R52" i="80"/>
  <c r="Q52" i="80"/>
  <c r="E52" i="80"/>
  <c r="P52" i="80" s="1"/>
  <c r="D52" i="80"/>
  <c r="D51" i="80" s="1"/>
  <c r="T51" i="80"/>
  <c r="S51" i="80"/>
  <c r="O51" i="80"/>
  <c r="N51" i="80"/>
  <c r="M51" i="80"/>
  <c r="L51" i="80"/>
  <c r="K51" i="80"/>
  <c r="J51" i="80"/>
  <c r="I51" i="80"/>
  <c r="H51" i="80"/>
  <c r="G51" i="80"/>
  <c r="F51" i="80"/>
  <c r="C51" i="80"/>
  <c r="P49" i="80"/>
  <c r="O49" i="80"/>
  <c r="N49" i="80"/>
  <c r="M49" i="80"/>
  <c r="L49" i="80"/>
  <c r="K49" i="80"/>
  <c r="J49" i="80"/>
  <c r="I49" i="80"/>
  <c r="H49" i="80"/>
  <c r="G49" i="80"/>
  <c r="F49" i="80"/>
  <c r="E49" i="80"/>
  <c r="D49" i="80"/>
  <c r="C49" i="80"/>
  <c r="R47" i="80"/>
  <c r="Q47" i="80"/>
  <c r="E47" i="80"/>
  <c r="P47" i="80" s="1"/>
  <c r="D47" i="80"/>
  <c r="R46" i="80"/>
  <c r="Q46" i="80"/>
  <c r="E46" i="80"/>
  <c r="P46" i="80" s="1"/>
  <c r="D46" i="80"/>
  <c r="R45" i="80"/>
  <c r="Q45" i="80"/>
  <c r="E45" i="80"/>
  <c r="P45" i="80" s="1"/>
  <c r="D45" i="80"/>
  <c r="R44" i="80"/>
  <c r="Q44" i="80"/>
  <c r="E44" i="80"/>
  <c r="P44" i="80" s="1"/>
  <c r="D44" i="80"/>
  <c r="R43" i="80"/>
  <c r="Q43" i="80"/>
  <c r="E43" i="80"/>
  <c r="P43" i="80" s="1"/>
  <c r="D43" i="80"/>
  <c r="R42" i="80"/>
  <c r="Q42" i="80"/>
  <c r="E42" i="80"/>
  <c r="P42" i="80" s="1"/>
  <c r="D42" i="80"/>
  <c r="R41" i="80"/>
  <c r="Q41" i="80"/>
  <c r="E41" i="80"/>
  <c r="P41" i="80" s="1"/>
  <c r="D41" i="80"/>
  <c r="D40" i="80" s="1"/>
  <c r="T40" i="80"/>
  <c r="T39" i="80" s="1"/>
  <c r="S40" i="80"/>
  <c r="S39" i="80" s="1"/>
  <c r="O40" i="80"/>
  <c r="N40" i="80"/>
  <c r="M40" i="80"/>
  <c r="L40" i="80"/>
  <c r="K40" i="80"/>
  <c r="J40" i="80"/>
  <c r="I40" i="80"/>
  <c r="H40" i="80"/>
  <c r="G40" i="80"/>
  <c r="F40" i="80"/>
  <c r="E40" i="80"/>
  <c r="C40" i="80"/>
  <c r="C39" i="80" s="1"/>
  <c r="P37" i="80"/>
  <c r="O37" i="80"/>
  <c r="N37" i="80"/>
  <c r="M37" i="80"/>
  <c r="L37" i="80"/>
  <c r="K37" i="80"/>
  <c r="J37" i="80"/>
  <c r="I37" i="80"/>
  <c r="H37" i="80"/>
  <c r="G37" i="80"/>
  <c r="F37" i="80"/>
  <c r="E37" i="80"/>
  <c r="D37" i="80"/>
  <c r="C37" i="80"/>
  <c r="R35" i="80"/>
  <c r="Q35" i="80"/>
  <c r="E35" i="80"/>
  <c r="P35" i="80" s="1"/>
  <c r="P34" i="80" s="1"/>
  <c r="D35" i="80"/>
  <c r="D34" i="80" s="1"/>
  <c r="T34" i="80"/>
  <c r="S34" i="80"/>
  <c r="O34" i="80"/>
  <c r="N34" i="80"/>
  <c r="M34" i="80"/>
  <c r="L34" i="80"/>
  <c r="K34" i="80"/>
  <c r="J34" i="80"/>
  <c r="I34" i="80"/>
  <c r="H34" i="80"/>
  <c r="G34" i="80"/>
  <c r="F34" i="80"/>
  <c r="C34" i="80"/>
  <c r="P32" i="80"/>
  <c r="O32" i="80"/>
  <c r="N32" i="80"/>
  <c r="M32" i="80"/>
  <c r="L32" i="80"/>
  <c r="K32" i="80"/>
  <c r="J32" i="80"/>
  <c r="I32" i="80"/>
  <c r="H32" i="80"/>
  <c r="G32" i="80"/>
  <c r="F32" i="80"/>
  <c r="E32" i="80"/>
  <c r="D32" i="80"/>
  <c r="C32" i="80"/>
  <c r="R31" i="80"/>
  <c r="Q31" i="80"/>
  <c r="E31" i="80"/>
  <c r="P31" i="80" s="1"/>
  <c r="D31" i="80"/>
  <c r="R30" i="80"/>
  <c r="Q30" i="80"/>
  <c r="E30" i="80"/>
  <c r="P30" i="80" s="1"/>
  <c r="D30" i="80"/>
  <c r="R29" i="80"/>
  <c r="Q29" i="80"/>
  <c r="E29" i="80"/>
  <c r="P29" i="80" s="1"/>
  <c r="D29" i="80"/>
  <c r="R28" i="80"/>
  <c r="Q28" i="80"/>
  <c r="E28" i="80"/>
  <c r="P28" i="80" s="1"/>
  <c r="D28" i="80"/>
  <c r="R27" i="80"/>
  <c r="Q27" i="80"/>
  <c r="E27" i="80"/>
  <c r="P27" i="80" s="1"/>
  <c r="D27" i="80"/>
  <c r="R26" i="80"/>
  <c r="Q26" i="80"/>
  <c r="E26" i="80"/>
  <c r="P26" i="80" s="1"/>
  <c r="D26" i="80"/>
  <c r="R25" i="80"/>
  <c r="Q25" i="80"/>
  <c r="E25" i="80"/>
  <c r="P25" i="80" s="1"/>
  <c r="D25" i="80"/>
  <c r="R24" i="80"/>
  <c r="Q24" i="80"/>
  <c r="E24" i="80"/>
  <c r="P24" i="80" s="1"/>
  <c r="D24" i="80"/>
  <c r="R23" i="80"/>
  <c r="Q23" i="80"/>
  <c r="E23" i="80"/>
  <c r="P23" i="80" s="1"/>
  <c r="D23" i="80"/>
  <c r="R22" i="80"/>
  <c r="Q22" i="80"/>
  <c r="E22" i="80"/>
  <c r="P22" i="80" s="1"/>
  <c r="D22" i="80"/>
  <c r="D21" i="80" s="1"/>
  <c r="T21" i="80"/>
  <c r="S21" i="80"/>
  <c r="O21" i="80"/>
  <c r="N21" i="80"/>
  <c r="M21" i="80"/>
  <c r="L21" i="80"/>
  <c r="K21" i="80"/>
  <c r="J21" i="80"/>
  <c r="J20" i="80" s="1"/>
  <c r="I21" i="80"/>
  <c r="H21" i="80"/>
  <c r="G21" i="80"/>
  <c r="F21" i="80"/>
  <c r="F20" i="80" s="1"/>
  <c r="C21" i="80"/>
  <c r="N20" i="80"/>
  <c r="I20" i="80" l="1"/>
  <c r="M20" i="80"/>
  <c r="T20" i="80"/>
  <c r="T19" i="80" s="1"/>
  <c r="C20" i="80"/>
  <c r="G20" i="80"/>
  <c r="K20" i="80"/>
  <c r="O20" i="80"/>
  <c r="F39" i="80"/>
  <c r="F19" i="80" s="1"/>
  <c r="H39" i="80"/>
  <c r="J39" i="80"/>
  <c r="J19" i="80" s="1"/>
  <c r="L39" i="80"/>
  <c r="N39" i="80"/>
  <c r="N19" i="80" s="1"/>
  <c r="D39" i="80"/>
  <c r="C19" i="80"/>
  <c r="G39" i="80"/>
  <c r="K39" i="80"/>
  <c r="O39" i="80"/>
  <c r="E51" i="80"/>
  <c r="H20" i="80"/>
  <c r="H19" i="80" s="1"/>
  <c r="L20" i="80"/>
  <c r="Q20" i="80" s="1"/>
  <c r="S20" i="80"/>
  <c r="S19" i="80" s="1"/>
  <c r="E39" i="80"/>
  <c r="I39" i="80"/>
  <c r="I19" i="80" s="1"/>
  <c r="M39" i="80"/>
  <c r="M19" i="80" s="1"/>
  <c r="J19" i="69"/>
  <c r="D20" i="80"/>
  <c r="I50" i="69"/>
  <c r="Q42" i="75"/>
  <c r="Q40" i="80"/>
  <c r="P51" i="80"/>
  <c r="Q21" i="80"/>
  <c r="P21" i="80"/>
  <c r="P20" i="80" s="1"/>
  <c r="R40" i="80"/>
  <c r="Q34" i="80"/>
  <c r="Q51" i="80"/>
  <c r="P40" i="80"/>
  <c r="P39" i="80" s="1"/>
  <c r="R34" i="80"/>
  <c r="R51" i="80"/>
  <c r="R21" i="80"/>
  <c r="E21" i="80"/>
  <c r="E34" i="80"/>
  <c r="K19" i="80" l="1"/>
  <c r="O19" i="80"/>
  <c r="R20" i="80"/>
  <c r="D19" i="80"/>
  <c r="L19" i="80"/>
  <c r="R19" i="80" s="1"/>
  <c r="G19" i="80"/>
  <c r="Q19" i="80"/>
  <c r="R39" i="80"/>
  <c r="Q39" i="80"/>
  <c r="P19" i="80"/>
  <c r="E20" i="80"/>
  <c r="E19" i="80" s="1"/>
  <c r="V17" i="78" l="1"/>
  <c r="W17" i="78"/>
  <c r="X17" i="78"/>
  <c r="Y17" i="78"/>
  <c r="V18" i="78"/>
  <c r="W18" i="78"/>
  <c r="X18" i="78"/>
  <c r="Y18" i="78"/>
  <c r="U17" i="78"/>
  <c r="T18" i="78"/>
  <c r="T17" i="78"/>
  <c r="O18" i="78"/>
  <c r="F17" i="78"/>
  <c r="G17" i="78"/>
  <c r="H17" i="78"/>
  <c r="F18" i="78"/>
  <c r="G18" i="78"/>
  <c r="H18" i="78"/>
  <c r="E17" i="78"/>
  <c r="E18" i="78"/>
  <c r="D18" i="78"/>
  <c r="D17" i="78"/>
  <c r="O42" i="78"/>
  <c r="I44" i="78"/>
  <c r="Z18" i="78" l="1"/>
  <c r="I17" i="78"/>
  <c r="I89" i="76"/>
  <c r="I90" i="76"/>
  <c r="I91" i="76"/>
  <c r="I92" i="76"/>
  <c r="I93" i="76"/>
  <c r="I88" i="76"/>
  <c r="J93" i="76" l="1"/>
  <c r="L19" i="69" l="1"/>
  <c r="Q19" i="69" s="1"/>
  <c r="Z28" i="78"/>
  <c r="R24" i="75"/>
  <c r="S24" i="75"/>
  <c r="Q24" i="75"/>
  <c r="AE40" i="78"/>
  <c r="AE39" i="78" s="1"/>
  <c r="Q22" i="78"/>
  <c r="AA22" i="78"/>
  <c r="AB22" i="78"/>
  <c r="AC22" i="78"/>
  <c r="AD22" i="78"/>
  <c r="AE22" i="78"/>
  <c r="AF22" i="78"/>
  <c r="AG22" i="78"/>
  <c r="AH22" i="78"/>
  <c r="AI22" i="78"/>
  <c r="AJ22" i="78"/>
  <c r="S49" i="77"/>
  <c r="T49" i="77"/>
  <c r="U49" i="77"/>
  <c r="R49" i="77"/>
  <c r="Q56" i="77"/>
  <c r="Q55" i="77"/>
  <c r="Q54" i="77"/>
  <c r="Q53" i="77"/>
  <c r="Q52" i="77"/>
  <c r="S27" i="77"/>
  <c r="T27" i="77"/>
  <c r="U27" i="77"/>
  <c r="R27" i="77"/>
  <c r="W74" i="69"/>
  <c r="H74" i="69" s="1"/>
  <c r="W73" i="69"/>
  <c r="H73" i="69" s="1"/>
  <c r="W57" i="69"/>
  <c r="H57" i="69" s="1"/>
  <c r="Q49" i="75" s="1"/>
  <c r="I57" i="69" l="1"/>
  <c r="I73" i="69"/>
  <c r="Q63" i="75"/>
  <c r="S63" i="75" s="1"/>
  <c r="I74" i="69"/>
  <c r="Q64" i="75"/>
  <c r="S64" i="75" s="1"/>
  <c r="AJ40" i="78"/>
  <c r="AJ39" i="78" s="1"/>
  <c r="Q27" i="77"/>
  <c r="I26" i="69" l="1"/>
  <c r="H26" i="69"/>
  <c r="W54" i="69"/>
  <c r="H54" i="69" s="1"/>
  <c r="W53" i="69"/>
  <c r="H53" i="69" s="1"/>
  <c r="W52" i="69"/>
  <c r="H52" i="69" s="1"/>
  <c r="W51" i="69"/>
  <c r="H51" i="69" l="1"/>
  <c r="Q43" i="75" s="1"/>
  <c r="I52" i="69"/>
  <c r="Q44" i="75"/>
  <c r="I53" i="69"/>
  <c r="Q45" i="75"/>
  <c r="I54" i="69"/>
  <c r="Q46" i="75"/>
  <c r="W30" i="69"/>
  <c r="S26" i="69"/>
  <c r="T26" i="69"/>
  <c r="U26" i="69"/>
  <c r="V26" i="69"/>
  <c r="R26" i="69"/>
  <c r="I51" i="69" l="1"/>
  <c r="AI85" i="77"/>
  <c r="O45" i="77"/>
  <c r="AH45" i="77"/>
  <c r="AH23" i="77"/>
  <c r="AH20" i="77" s="1"/>
  <c r="AC49" i="77"/>
  <c r="AC45" i="77"/>
  <c r="AC23" i="77"/>
  <c r="J49" i="77"/>
  <c r="J42" i="77" s="1"/>
  <c r="J23" i="77"/>
  <c r="J20" i="77" s="1"/>
  <c r="J19" i="77" l="1"/>
  <c r="AC42" i="77"/>
  <c r="E27" i="26" l="1"/>
  <c r="H27" i="72"/>
  <c r="G26" i="72"/>
  <c r="G52" i="72" s="1"/>
  <c r="F26" i="72"/>
  <c r="C26" i="72"/>
  <c r="J26" i="72" l="1"/>
  <c r="R33" i="75"/>
  <c r="R26" i="75" s="1"/>
  <c r="T33" i="75"/>
  <c r="T26" i="75" s="1"/>
  <c r="T21" i="75" l="1"/>
  <c r="T20" i="75" s="1"/>
  <c r="AD26" i="78"/>
  <c r="AD19" i="78" s="1"/>
  <c r="AD17" i="78" s="1"/>
  <c r="AG44" i="78"/>
  <c r="AG42" i="78" s="1"/>
  <c r="Q30" i="77"/>
  <c r="U85" i="77"/>
  <c r="Q86" i="77"/>
  <c r="AJ42" i="78" l="1"/>
  <c r="AG17" i="78"/>
  <c r="AC20" i="77"/>
  <c r="AC19" i="77" s="1"/>
  <c r="O20" i="77" l="1"/>
  <c r="O19" i="77" s="1"/>
  <c r="Q31" i="77"/>
  <c r="I18" i="78" l="1"/>
  <c r="O17" i="78"/>
  <c r="S45" i="77" l="1"/>
  <c r="S42" i="77" s="1"/>
  <c r="T45" i="77"/>
  <c r="T42" i="77" s="1"/>
  <c r="U45" i="77"/>
  <c r="U42" i="77" s="1"/>
  <c r="R45" i="77"/>
  <c r="R42" i="77" s="1"/>
  <c r="S23" i="77"/>
  <c r="T23" i="77"/>
  <c r="U23" i="77"/>
  <c r="S85" i="77"/>
  <c r="T85" i="77"/>
  <c r="R85" i="77"/>
  <c r="Q87" i="77"/>
  <c r="Q88" i="77"/>
  <c r="Q89" i="77"/>
  <c r="Q58" i="77"/>
  <c r="Q59" i="77"/>
  <c r="Q60" i="77"/>
  <c r="Q61" i="77"/>
  <c r="Q62" i="77"/>
  <c r="Q63" i="77"/>
  <c r="Q64" i="77"/>
  <c r="Q65" i="77"/>
  <c r="Q66" i="77"/>
  <c r="Q67" i="77"/>
  <c r="Q68" i="77"/>
  <c r="Q69" i="77"/>
  <c r="Q70" i="77"/>
  <c r="Q71" i="77"/>
  <c r="Q72" i="77"/>
  <c r="Q73" i="77"/>
  <c r="Q74" i="77"/>
  <c r="Q75" i="77"/>
  <c r="Q76" i="77"/>
  <c r="Q77" i="77"/>
  <c r="Q78" i="77"/>
  <c r="Q79" i="77"/>
  <c r="Q80" i="77"/>
  <c r="Q81" i="77"/>
  <c r="Q82" i="77"/>
  <c r="Q83" i="77"/>
  <c r="Q57" i="77"/>
  <c r="S39" i="77"/>
  <c r="T39" i="77"/>
  <c r="U39" i="77"/>
  <c r="R39" i="77"/>
  <c r="R23" i="77"/>
  <c r="R20" i="77" l="1"/>
  <c r="R19" i="77" s="1"/>
  <c r="U20" i="77"/>
  <c r="U19" i="77" s="1"/>
  <c r="S20" i="77"/>
  <c r="S19" i="77" s="1"/>
  <c r="T20" i="77"/>
  <c r="T19" i="77" s="1"/>
  <c r="Q39" i="77"/>
  <c r="Q49" i="77"/>
  <c r="Q45" i="77"/>
  <c r="Q85" i="77"/>
  <c r="W56" i="69"/>
  <c r="H56" i="69" s="1"/>
  <c r="Q48" i="75" s="1"/>
  <c r="W58" i="69"/>
  <c r="H58" i="69" s="1"/>
  <c r="Q50" i="75" s="1"/>
  <c r="S50" i="75" s="1"/>
  <c r="W59" i="69"/>
  <c r="H59" i="69" s="1"/>
  <c r="Q51" i="75" s="1"/>
  <c r="W60" i="69"/>
  <c r="H60" i="69" s="1"/>
  <c r="Q52" i="75" s="1"/>
  <c r="W61" i="69"/>
  <c r="W72" i="69"/>
  <c r="R19" i="69"/>
  <c r="H72" i="69" l="1"/>
  <c r="Q62" i="75" s="1"/>
  <c r="W71" i="69"/>
  <c r="I60" i="69"/>
  <c r="I59" i="69"/>
  <c r="S52" i="75"/>
  <c r="I58" i="69"/>
  <c r="S51" i="75"/>
  <c r="I56" i="69"/>
  <c r="S49" i="75"/>
  <c r="H61" i="69"/>
  <c r="Q53" i="75" s="1"/>
  <c r="S53" i="75" s="1"/>
  <c r="I72" i="69"/>
  <c r="Q61" i="75" l="1"/>
  <c r="S62" i="75"/>
  <c r="S61" i="75" s="1"/>
  <c r="I61" i="69"/>
  <c r="S54" i="75"/>
  <c r="W19" i="69"/>
  <c r="AJ64" i="78"/>
  <c r="P64" i="78" s="1"/>
  <c r="AJ57" i="78"/>
  <c r="P57" i="78" s="1"/>
  <c r="AJ56" i="78"/>
  <c r="P56" i="78" s="1"/>
  <c r="AJ55" i="78"/>
  <c r="P55" i="78" s="1"/>
  <c r="AJ54" i="78"/>
  <c r="P54" i="78" s="1"/>
  <c r="AJ53" i="78"/>
  <c r="P53" i="78" s="1"/>
  <c r="AJ52" i="78"/>
  <c r="P52" i="78" s="1"/>
  <c r="AJ51" i="78"/>
  <c r="P51" i="78" s="1"/>
  <c r="AJ44" i="78"/>
  <c r="AJ46" i="78"/>
  <c r="P46" i="78" s="1"/>
  <c r="AJ47" i="78"/>
  <c r="P47" i="78" s="1"/>
  <c r="AJ48" i="78"/>
  <c r="P48" i="78" s="1"/>
  <c r="AJ49" i="78"/>
  <c r="P49" i="78" s="1"/>
  <c r="AJ50" i="78"/>
  <c r="P50" i="78" s="1"/>
  <c r="Q23" i="77"/>
  <c r="Q32" i="77"/>
  <c r="Q33" i="77"/>
  <c r="Q34" i="77"/>
  <c r="Q35" i="77"/>
  <c r="Q36" i="77"/>
  <c r="Q37" i="77"/>
  <c r="Q40" i="77"/>
  <c r="Q42" i="77"/>
  <c r="Q47" i="77"/>
  <c r="P44" i="78" l="1"/>
  <c r="P42" i="78" s="1"/>
  <c r="P17" i="78" s="1"/>
  <c r="Q20" i="77"/>
  <c r="D20" i="60" l="1"/>
  <c r="C20" i="60"/>
  <c r="C27" i="60"/>
  <c r="C25" i="60"/>
  <c r="D16" i="78"/>
  <c r="E16" i="78" s="1"/>
  <c r="F16" i="78" s="1"/>
  <c r="G16" i="78" s="1"/>
  <c r="H16" i="78" s="1"/>
  <c r="I16" i="78" s="1"/>
  <c r="J16" i="78" s="1"/>
  <c r="K16" i="78" s="1"/>
  <c r="L16" i="78" s="1"/>
  <c r="M16" i="78" s="1"/>
  <c r="N16" i="78" s="1"/>
  <c r="O16" i="78" s="1"/>
  <c r="P16" i="78" s="1"/>
  <c r="Q16" i="78" s="1"/>
  <c r="R16" i="78" s="1"/>
  <c r="S16" i="78" s="1"/>
  <c r="T16" i="78" s="1"/>
  <c r="U16" i="78" s="1"/>
  <c r="V16" i="78" s="1"/>
  <c r="W16" i="78" s="1"/>
  <c r="X16" i="78" s="1"/>
  <c r="Y16" i="78" s="1"/>
  <c r="Z16" i="78" s="1"/>
  <c r="AA16" i="78" s="1"/>
  <c r="AB16" i="78" s="1"/>
  <c r="AC16" i="78" s="1"/>
  <c r="AD16" i="78" s="1"/>
  <c r="AE16" i="78" s="1"/>
  <c r="AF16" i="78" s="1"/>
  <c r="AG16" i="78" s="1"/>
  <c r="AH16" i="78" s="1"/>
  <c r="AI16" i="78" s="1"/>
  <c r="AJ16" i="78" s="1"/>
  <c r="E24" i="72" l="1"/>
  <c r="E52" i="72" s="1"/>
  <c r="D24" i="72"/>
  <c r="D52" i="72" s="1"/>
  <c r="D19" i="72"/>
  <c r="E19" i="72"/>
  <c r="F24" i="76"/>
  <c r="G24" i="76"/>
  <c r="F30" i="76"/>
  <c r="F29" i="76" s="1"/>
  <c r="G30" i="76"/>
  <c r="G29" i="76" s="1"/>
  <c r="F21" i="55" l="1"/>
  <c r="F23" i="55"/>
  <c r="F22" i="55" s="1"/>
  <c r="F48" i="55" s="1"/>
  <c r="E21" i="55"/>
  <c r="E23" i="55"/>
  <c r="E22" i="55" s="1"/>
  <c r="E48" i="55" s="1"/>
  <c r="D18" i="72"/>
  <c r="E18" i="72"/>
  <c r="E42" i="72" s="1"/>
  <c r="F22" i="76"/>
  <c r="G22" i="76"/>
  <c r="D42" i="72" l="1"/>
  <c r="G52" i="76"/>
  <c r="G61" i="76" s="1"/>
  <c r="G62" i="76" s="1"/>
  <c r="F32" i="55" s="1"/>
  <c r="G95" i="76"/>
  <c r="F52" i="76"/>
  <c r="F61" i="76" s="1"/>
  <c r="F62" i="76" s="1"/>
  <c r="E32" i="55" s="1"/>
  <c r="F95" i="76"/>
  <c r="G17" i="55"/>
  <c r="F63" i="76" l="1"/>
  <c r="G63" i="76"/>
  <c r="E30" i="76"/>
  <c r="F100" i="76" l="1"/>
  <c r="G100" i="76"/>
  <c r="B16" i="55"/>
  <c r="B15" i="55" s="1"/>
  <c r="B41" i="55" s="1"/>
  <c r="G19" i="55"/>
  <c r="G20" i="55"/>
  <c r="G24" i="55"/>
  <c r="G25" i="55"/>
  <c r="G26" i="55"/>
  <c r="G27" i="55"/>
  <c r="G28" i="55"/>
  <c r="G31" i="55"/>
  <c r="G34" i="55"/>
  <c r="G35" i="55"/>
  <c r="G38" i="55"/>
  <c r="G39" i="55"/>
  <c r="G40" i="55"/>
  <c r="G42" i="55"/>
  <c r="G43" i="55"/>
  <c r="G45" i="55"/>
  <c r="G46" i="55"/>
  <c r="G47" i="55"/>
  <c r="G49" i="55"/>
  <c r="G50" i="55"/>
  <c r="G51" i="55"/>
  <c r="G59" i="55"/>
  <c r="G60" i="55"/>
  <c r="G61" i="55"/>
  <c r="G62" i="55"/>
  <c r="G65" i="55"/>
  <c r="G66" i="55"/>
  <c r="G67" i="55"/>
  <c r="G68" i="55"/>
  <c r="G69" i="55"/>
  <c r="G72" i="55"/>
  <c r="G73" i="55"/>
  <c r="G74" i="55"/>
  <c r="AJ33" i="78"/>
  <c r="AJ29" i="78"/>
  <c r="AJ30" i="78"/>
  <c r="AJ31" i="78"/>
  <c r="AJ32" i="78"/>
  <c r="AJ34" i="78"/>
  <c r="AJ35" i="78"/>
  <c r="W55" i="69"/>
  <c r="H55" i="69" s="1"/>
  <c r="Q47" i="75" s="1"/>
  <c r="Q41" i="75" s="1"/>
  <c r="L35" i="60"/>
  <c r="K35" i="60"/>
  <c r="J35" i="60"/>
  <c r="I35" i="60"/>
  <c r="H35" i="60"/>
  <c r="G35" i="60"/>
  <c r="F35" i="60"/>
  <c r="E35" i="60"/>
  <c r="D35" i="60"/>
  <c r="C30" i="60"/>
  <c r="L27" i="60"/>
  <c r="K27" i="60"/>
  <c r="J27" i="60"/>
  <c r="I27" i="60"/>
  <c r="H27" i="60"/>
  <c r="G27" i="60"/>
  <c r="F27" i="60"/>
  <c r="E27" i="60"/>
  <c r="C19" i="60"/>
  <c r="L25" i="60"/>
  <c r="K25" i="60"/>
  <c r="J25" i="60"/>
  <c r="I25" i="60"/>
  <c r="H25" i="60"/>
  <c r="G25" i="60"/>
  <c r="F25" i="60"/>
  <c r="E25" i="60"/>
  <c r="D25" i="60"/>
  <c r="L20" i="60"/>
  <c r="K20" i="60"/>
  <c r="J20" i="60"/>
  <c r="I20" i="60"/>
  <c r="I19" i="60" s="1"/>
  <c r="H20" i="60"/>
  <c r="G20" i="60"/>
  <c r="F20" i="60"/>
  <c r="E20" i="60"/>
  <c r="E19" i="60" s="1"/>
  <c r="X61" i="69"/>
  <c r="D24" i="76"/>
  <c r="D22" i="76" s="1"/>
  <c r="D95" i="76" s="1"/>
  <c r="E24" i="76"/>
  <c r="E22" i="76" s="1"/>
  <c r="E95" i="76" s="1"/>
  <c r="C24" i="76"/>
  <c r="C22" i="76" s="1"/>
  <c r="C95" i="76" s="1"/>
  <c r="E29" i="76"/>
  <c r="D30" i="76"/>
  <c r="D29" i="76" s="1"/>
  <c r="C30" i="76"/>
  <c r="C29" i="76" s="1"/>
  <c r="C22" i="26"/>
  <c r="F24" i="72"/>
  <c r="F52" i="72" s="1"/>
  <c r="C24" i="72"/>
  <c r="C52" i="72" s="1"/>
  <c r="W35" i="69"/>
  <c r="H35" i="69" s="1"/>
  <c r="W36" i="69"/>
  <c r="H36" i="69" s="1"/>
  <c r="W37" i="69"/>
  <c r="H37" i="69" s="1"/>
  <c r="F19" i="72"/>
  <c r="W26" i="69"/>
  <c r="W33" i="69"/>
  <c r="H33" i="69" s="1"/>
  <c r="W34" i="69"/>
  <c r="H34" i="69" s="1"/>
  <c r="C19" i="72"/>
  <c r="C18" i="72" s="1"/>
  <c r="H30" i="72"/>
  <c r="G21" i="62"/>
  <c r="I21" i="62"/>
  <c r="K21" i="62"/>
  <c r="C29" i="62"/>
  <c r="C32" i="62"/>
  <c r="H21" i="62"/>
  <c r="F21" i="62"/>
  <c r="D29" i="62"/>
  <c r="D32" i="62"/>
  <c r="F28" i="62"/>
  <c r="G28" i="62"/>
  <c r="H28" i="62"/>
  <c r="I28" i="62"/>
  <c r="J28" i="62"/>
  <c r="K28" i="62"/>
  <c r="L28" i="62"/>
  <c r="L20" i="62" s="1"/>
  <c r="L44" i="62" s="1"/>
  <c r="E21" i="62"/>
  <c r="J21" i="62"/>
  <c r="J20" i="62" s="1"/>
  <c r="L21" i="62"/>
  <c r="C22" i="62"/>
  <c r="D22" i="62"/>
  <c r="C23" i="62"/>
  <c r="D23" i="62"/>
  <c r="C24" i="62"/>
  <c r="D24" i="62"/>
  <c r="C25" i="62"/>
  <c r="D25" i="62"/>
  <c r="K26" i="62"/>
  <c r="I26" i="62"/>
  <c r="G26" i="62"/>
  <c r="E26" i="62"/>
  <c r="F26" i="62"/>
  <c r="H26" i="62"/>
  <c r="J26" i="62"/>
  <c r="L26" i="62"/>
  <c r="C27" i="62"/>
  <c r="E28" i="62"/>
  <c r="C30" i="62"/>
  <c r="D30" i="62"/>
  <c r="C31" i="62"/>
  <c r="D31" i="62"/>
  <c r="C33" i="62"/>
  <c r="D33" i="62"/>
  <c r="D36" i="62"/>
  <c r="E36" i="62"/>
  <c r="F36" i="62"/>
  <c r="G36" i="62"/>
  <c r="H36" i="62"/>
  <c r="I36" i="62"/>
  <c r="J36" i="62"/>
  <c r="K36" i="62"/>
  <c r="L36" i="62"/>
  <c r="C37" i="62"/>
  <c r="C38" i="62"/>
  <c r="C39" i="62"/>
  <c r="C40" i="62"/>
  <c r="C41" i="62"/>
  <c r="C42" i="62"/>
  <c r="C43" i="62"/>
  <c r="O48" i="47"/>
  <c r="P48" i="47"/>
  <c r="C68" i="61"/>
  <c r="C69" i="61"/>
  <c r="C70" i="61"/>
  <c r="C71" i="61"/>
  <c r="C72" i="61"/>
  <c r="C73" i="61"/>
  <c r="C74" i="61"/>
  <c r="C75" i="61"/>
  <c r="C76" i="61"/>
  <c r="C77" i="61"/>
  <c r="C78" i="61"/>
  <c r="C79" i="61"/>
  <c r="C80" i="61"/>
  <c r="C81" i="61"/>
  <c r="C82" i="61"/>
  <c r="C83" i="61"/>
  <c r="C84" i="61"/>
  <c r="C85" i="61"/>
  <c r="C86" i="61"/>
  <c r="C87" i="61"/>
  <c r="C88" i="61"/>
  <c r="C89" i="61"/>
  <c r="C90" i="61"/>
  <c r="C91" i="61"/>
  <c r="C92" i="61"/>
  <c r="C93" i="61"/>
  <c r="C94" i="61"/>
  <c r="C95" i="61"/>
  <c r="C67" i="61"/>
  <c r="C55" i="61"/>
  <c r="C22" i="61"/>
  <c r="C23" i="61"/>
  <c r="C24" i="61"/>
  <c r="C25" i="61"/>
  <c r="C26" i="61"/>
  <c r="C27" i="61"/>
  <c r="C28" i="61"/>
  <c r="C29" i="61"/>
  <c r="C30" i="61"/>
  <c r="C31" i="61"/>
  <c r="C32" i="61"/>
  <c r="C33" i="61"/>
  <c r="C34" i="61"/>
  <c r="C35" i="61"/>
  <c r="C36" i="61"/>
  <c r="C37" i="61"/>
  <c r="C38" i="61"/>
  <c r="C39" i="61"/>
  <c r="C40" i="61"/>
  <c r="C41" i="61"/>
  <c r="C42" i="61"/>
  <c r="C43" i="61"/>
  <c r="C44" i="61"/>
  <c r="C45" i="61"/>
  <c r="C46" i="61"/>
  <c r="C47" i="61"/>
  <c r="C48" i="61"/>
  <c r="C49" i="61"/>
  <c r="C21" i="61"/>
  <c r="D20" i="61"/>
  <c r="E20" i="61"/>
  <c r="F20" i="61"/>
  <c r="G20" i="61"/>
  <c r="G19" i="61" s="1"/>
  <c r="H21" i="61"/>
  <c r="H22" i="61"/>
  <c r="H23" i="61"/>
  <c r="H24" i="61"/>
  <c r="H49" i="61"/>
  <c r="H25" i="61"/>
  <c r="H26" i="61"/>
  <c r="H33" i="61"/>
  <c r="H34" i="61"/>
  <c r="H35" i="61"/>
  <c r="H36" i="61"/>
  <c r="H37" i="61"/>
  <c r="H38" i="61"/>
  <c r="H39" i="61"/>
  <c r="H40" i="61"/>
  <c r="H41" i="61"/>
  <c r="H42" i="61"/>
  <c r="H43" i="61"/>
  <c r="H44" i="61"/>
  <c r="H45" i="61"/>
  <c r="H46" i="61"/>
  <c r="H47" i="61"/>
  <c r="H48" i="61"/>
  <c r="H27" i="61"/>
  <c r="H32" i="61"/>
  <c r="H28" i="61"/>
  <c r="H29" i="61"/>
  <c r="H30" i="61"/>
  <c r="H31" i="61"/>
  <c r="H55" i="61"/>
  <c r="H54" i="61" s="1"/>
  <c r="I20" i="61"/>
  <c r="J20" i="61"/>
  <c r="J54" i="61"/>
  <c r="K20" i="61"/>
  <c r="L20" i="61"/>
  <c r="M49" i="61"/>
  <c r="N20" i="61"/>
  <c r="O20" i="61"/>
  <c r="O19" i="61" s="1"/>
  <c r="O54" i="61"/>
  <c r="P49" i="61"/>
  <c r="P20" i="61" s="1"/>
  <c r="Q20" i="61"/>
  <c r="R48" i="61"/>
  <c r="R49" i="61"/>
  <c r="R21" i="61"/>
  <c r="R22" i="61"/>
  <c r="R23" i="61"/>
  <c r="R24" i="61"/>
  <c r="R25" i="61"/>
  <c r="R26" i="61"/>
  <c r="R33" i="61"/>
  <c r="R34" i="61"/>
  <c r="R35" i="61"/>
  <c r="R36" i="61"/>
  <c r="R37" i="61"/>
  <c r="R38" i="61"/>
  <c r="R39" i="61"/>
  <c r="R40" i="61"/>
  <c r="R41" i="61"/>
  <c r="R42" i="61"/>
  <c r="R43" i="61"/>
  <c r="R44" i="61"/>
  <c r="R45" i="61"/>
  <c r="R46" i="61"/>
  <c r="R47" i="61"/>
  <c r="R27" i="61"/>
  <c r="R32" i="61"/>
  <c r="R28" i="61"/>
  <c r="R29" i="61"/>
  <c r="R30" i="61"/>
  <c r="R31" i="61"/>
  <c r="R55" i="61"/>
  <c r="R54" i="61" s="1"/>
  <c r="S20" i="61"/>
  <c r="T54" i="61"/>
  <c r="T20" i="61"/>
  <c r="U20" i="61"/>
  <c r="V20" i="61"/>
  <c r="W20" i="61"/>
  <c r="X20" i="61"/>
  <c r="Y20" i="61"/>
  <c r="Z20" i="61"/>
  <c r="AA20" i="61"/>
  <c r="AA54" i="61"/>
  <c r="AB20" i="61"/>
  <c r="AC20" i="61"/>
  <c r="AD20" i="61"/>
  <c r="AE20" i="61"/>
  <c r="AE19" i="61" s="1"/>
  <c r="AF20" i="61"/>
  <c r="AG20" i="61"/>
  <c r="AH20" i="61"/>
  <c r="AI20" i="61"/>
  <c r="AI19" i="61" s="1"/>
  <c r="AJ20" i="61"/>
  <c r="D54" i="61"/>
  <c r="F54" i="61"/>
  <c r="F19" i="61" s="1"/>
  <c r="G54" i="61"/>
  <c r="I54" i="61"/>
  <c r="I19" i="61" s="1"/>
  <c r="K54" i="61"/>
  <c r="K19" i="61" s="1"/>
  <c r="L54" i="61"/>
  <c r="L19" i="61" s="1"/>
  <c r="N54" i="61"/>
  <c r="P54" i="61"/>
  <c r="Q54" i="61"/>
  <c r="S54" i="61"/>
  <c r="U54" i="61"/>
  <c r="U19" i="61" s="1"/>
  <c r="V54" i="61"/>
  <c r="W54" i="61"/>
  <c r="X54" i="61"/>
  <c r="Y54" i="61"/>
  <c r="Z54" i="61"/>
  <c r="AB54" i="61"/>
  <c r="AC54" i="61"/>
  <c r="AD54" i="61"/>
  <c r="AE54" i="61"/>
  <c r="AF54" i="61"/>
  <c r="AG54" i="61"/>
  <c r="AH54" i="61"/>
  <c r="AI54" i="61"/>
  <c r="AJ54" i="61"/>
  <c r="D66" i="61"/>
  <c r="D61" i="61" s="1"/>
  <c r="E66" i="61"/>
  <c r="E61" i="61" s="1"/>
  <c r="F66" i="61"/>
  <c r="F61" i="61" s="1"/>
  <c r="G66" i="61"/>
  <c r="G61" i="61" s="1"/>
  <c r="H67" i="61"/>
  <c r="H68" i="61"/>
  <c r="H69" i="61"/>
  <c r="M69" i="61" s="1"/>
  <c r="H70" i="61"/>
  <c r="H71" i="61"/>
  <c r="H72" i="61"/>
  <c r="H74" i="61"/>
  <c r="H77" i="61"/>
  <c r="H78" i="61"/>
  <c r="H79" i="61"/>
  <c r="H80" i="61"/>
  <c r="H81" i="61"/>
  <c r="H82" i="61"/>
  <c r="H83" i="61"/>
  <c r="H84" i="61"/>
  <c r="H85" i="61"/>
  <c r="H86" i="61"/>
  <c r="H87" i="61"/>
  <c r="H89" i="61"/>
  <c r="H92" i="61"/>
  <c r="M92" i="61" s="1"/>
  <c r="H93" i="61"/>
  <c r="M93" i="61" s="1"/>
  <c r="H94" i="61"/>
  <c r="M94" i="61" s="1"/>
  <c r="H95" i="61"/>
  <c r="I66" i="61"/>
  <c r="I61" i="61" s="1"/>
  <c r="J66" i="61"/>
  <c r="J61" i="61" s="1"/>
  <c r="K66" i="61"/>
  <c r="K61" i="61" s="1"/>
  <c r="L66" i="61"/>
  <c r="L61" i="61" s="1"/>
  <c r="N66" i="61"/>
  <c r="N61" i="61" s="1"/>
  <c r="O66" i="61"/>
  <c r="O61" i="61" s="1"/>
  <c r="P66" i="61"/>
  <c r="P61" i="61" s="1"/>
  <c r="Q66" i="61"/>
  <c r="Q61" i="61" s="1"/>
  <c r="R67" i="61"/>
  <c r="R68" i="61"/>
  <c r="R69" i="61"/>
  <c r="R70" i="61"/>
  <c r="R71" i="61"/>
  <c r="R72" i="61"/>
  <c r="R74" i="61"/>
  <c r="R77" i="61"/>
  <c r="R78" i="61"/>
  <c r="R79" i="61"/>
  <c r="R80" i="61"/>
  <c r="R81" i="61"/>
  <c r="R82" i="61"/>
  <c r="R83" i="61"/>
  <c r="R84" i="61"/>
  <c r="R85" i="61"/>
  <c r="R86" i="61"/>
  <c r="R87" i="61"/>
  <c r="R89" i="61"/>
  <c r="R92" i="61"/>
  <c r="R93" i="61"/>
  <c r="R94" i="61"/>
  <c r="R95" i="61"/>
  <c r="S66" i="61"/>
  <c r="S61" i="61" s="1"/>
  <c r="T66" i="61"/>
  <c r="T61" i="61" s="1"/>
  <c r="U66" i="61"/>
  <c r="U61" i="61" s="1"/>
  <c r="V66" i="61"/>
  <c r="V61" i="61" s="1"/>
  <c r="W66" i="61"/>
  <c r="W61" i="61" s="1"/>
  <c r="X66" i="61"/>
  <c r="X61" i="61" s="1"/>
  <c r="Y66" i="61"/>
  <c r="Y61" i="61" s="1"/>
  <c r="Z66" i="61"/>
  <c r="Z61" i="61" s="1"/>
  <c r="AA66" i="61"/>
  <c r="AA61" i="61" s="1"/>
  <c r="AB66" i="61"/>
  <c r="AB61" i="61" s="1"/>
  <c r="AC66" i="61"/>
  <c r="AC61" i="61" s="1"/>
  <c r="AD66" i="61"/>
  <c r="AD61" i="61" s="1"/>
  <c r="AE66" i="61"/>
  <c r="AE61" i="61" s="1"/>
  <c r="AF66" i="61"/>
  <c r="AF61" i="61" s="1"/>
  <c r="AG66" i="61"/>
  <c r="AG61" i="61" s="1"/>
  <c r="AH66" i="61"/>
  <c r="AH61" i="61" s="1"/>
  <c r="AI66" i="61"/>
  <c r="AI61" i="61" s="1"/>
  <c r="AJ66" i="61"/>
  <c r="AJ61" i="61" s="1"/>
  <c r="H73" i="61"/>
  <c r="R73" i="61"/>
  <c r="H75" i="61"/>
  <c r="R75" i="61"/>
  <c r="H76" i="61"/>
  <c r="R76" i="61"/>
  <c r="H88" i="61"/>
  <c r="R88" i="61"/>
  <c r="H90" i="61"/>
  <c r="R90" i="61"/>
  <c r="H91" i="61"/>
  <c r="R91" i="61"/>
  <c r="S33" i="44"/>
  <c r="F21" i="44"/>
  <c r="D33" i="44"/>
  <c r="S68" i="44"/>
  <c r="S69" i="44"/>
  <c r="S70" i="44"/>
  <c r="S71" i="44"/>
  <c r="S72" i="44"/>
  <c r="S73" i="44"/>
  <c r="S74" i="44"/>
  <c r="S75" i="44"/>
  <c r="S76" i="44"/>
  <c r="S77" i="44"/>
  <c r="S78" i="44"/>
  <c r="S79" i="44"/>
  <c r="S80" i="44"/>
  <c r="S81" i="44"/>
  <c r="S82" i="44"/>
  <c r="S83" i="44"/>
  <c r="S84" i="44"/>
  <c r="S85" i="44"/>
  <c r="S86" i="44"/>
  <c r="S87" i="44"/>
  <c r="S88" i="44"/>
  <c r="S89" i="44"/>
  <c r="S90" i="44"/>
  <c r="S91" i="44"/>
  <c r="S92" i="44"/>
  <c r="S93" i="44"/>
  <c r="S94" i="44"/>
  <c r="S95" i="44"/>
  <c r="S67" i="44"/>
  <c r="S56" i="44"/>
  <c r="G21" i="44"/>
  <c r="G20" i="44" s="1"/>
  <c r="S22" i="44"/>
  <c r="S23" i="44"/>
  <c r="S24" i="44"/>
  <c r="S25" i="44"/>
  <c r="S26" i="44"/>
  <c r="S27" i="44"/>
  <c r="S28" i="44"/>
  <c r="S29" i="44"/>
  <c r="S30" i="44"/>
  <c r="S31" i="44"/>
  <c r="S32" i="44"/>
  <c r="S34" i="44"/>
  <c r="S35" i="44"/>
  <c r="S36" i="44"/>
  <c r="S37" i="44"/>
  <c r="S38" i="44"/>
  <c r="S39" i="44"/>
  <c r="S40" i="44"/>
  <c r="S41" i="44"/>
  <c r="S42" i="44"/>
  <c r="S43" i="44"/>
  <c r="S44" i="44"/>
  <c r="S45" i="44"/>
  <c r="S46" i="44"/>
  <c r="S47" i="44"/>
  <c r="S48" i="44"/>
  <c r="S49" i="44"/>
  <c r="S50" i="44"/>
  <c r="D91" i="44"/>
  <c r="E91" i="44"/>
  <c r="R91" i="44" s="1"/>
  <c r="D90" i="44"/>
  <c r="E90" i="44"/>
  <c r="R90" i="44" s="1"/>
  <c r="D88" i="44"/>
  <c r="E88" i="44"/>
  <c r="R88" i="44" s="1"/>
  <c r="D76" i="44"/>
  <c r="E76" i="44"/>
  <c r="R76" i="44" s="1"/>
  <c r="D75" i="44"/>
  <c r="E75" i="44"/>
  <c r="R75" i="44" s="1"/>
  <c r="D73" i="44"/>
  <c r="E73" i="44"/>
  <c r="R73" i="44" s="1"/>
  <c r="D67" i="44"/>
  <c r="E67" i="44"/>
  <c r="R67" i="44" s="1"/>
  <c r="D68" i="44"/>
  <c r="E68" i="44"/>
  <c r="R68" i="44" s="1"/>
  <c r="D69" i="44"/>
  <c r="E69" i="44"/>
  <c r="R69" i="44" s="1"/>
  <c r="D70" i="44"/>
  <c r="E70" i="44"/>
  <c r="D71" i="44"/>
  <c r="E71" i="44"/>
  <c r="R71" i="44" s="1"/>
  <c r="D72" i="44"/>
  <c r="E72" i="44"/>
  <c r="R72" i="44" s="1"/>
  <c r="D74" i="44"/>
  <c r="E74" i="44"/>
  <c r="R74" i="44" s="1"/>
  <c r="D77" i="44"/>
  <c r="E77" i="44"/>
  <c r="R77" i="44" s="1"/>
  <c r="D78" i="44"/>
  <c r="E78" i="44"/>
  <c r="R78" i="44" s="1"/>
  <c r="D79" i="44"/>
  <c r="E79" i="44"/>
  <c r="R79" i="44" s="1"/>
  <c r="D80" i="44"/>
  <c r="E80" i="44"/>
  <c r="R80" i="44" s="1"/>
  <c r="D81" i="44"/>
  <c r="E81" i="44"/>
  <c r="D82" i="44"/>
  <c r="E82" i="44"/>
  <c r="R82" i="44" s="1"/>
  <c r="D83" i="44"/>
  <c r="E83" i="44"/>
  <c r="R83" i="44" s="1"/>
  <c r="D84" i="44"/>
  <c r="E84" i="44"/>
  <c r="R84" i="44" s="1"/>
  <c r="D85" i="44"/>
  <c r="E85" i="44"/>
  <c r="R85" i="44" s="1"/>
  <c r="D86" i="44"/>
  <c r="E86" i="44"/>
  <c r="R86" i="44" s="1"/>
  <c r="D87" i="44"/>
  <c r="E87" i="44"/>
  <c r="R87" i="44" s="1"/>
  <c r="D89" i="44"/>
  <c r="E89" i="44"/>
  <c r="R89" i="44" s="1"/>
  <c r="D92" i="44"/>
  <c r="E92" i="44"/>
  <c r="R92" i="44" s="1"/>
  <c r="D93" i="44"/>
  <c r="E93" i="44"/>
  <c r="R93" i="44" s="1"/>
  <c r="D94" i="44"/>
  <c r="E94" i="44"/>
  <c r="D95" i="44"/>
  <c r="E95" i="44"/>
  <c r="R95" i="44" s="1"/>
  <c r="D66" i="44"/>
  <c r="S62" i="44"/>
  <c r="D62" i="44"/>
  <c r="D56" i="44"/>
  <c r="D55" i="44" s="1"/>
  <c r="E56" i="44"/>
  <c r="D28" i="44"/>
  <c r="E28" i="44"/>
  <c r="D29" i="44"/>
  <c r="E29" i="44"/>
  <c r="D30" i="44"/>
  <c r="E30" i="44"/>
  <c r="D31" i="44"/>
  <c r="E31" i="44"/>
  <c r="R31" i="44" s="1"/>
  <c r="D32" i="44"/>
  <c r="E32" i="44"/>
  <c r="E33" i="44"/>
  <c r="R33" i="44" s="1"/>
  <c r="D22" i="44"/>
  <c r="E22" i="44"/>
  <c r="R22" i="44" s="1"/>
  <c r="D23" i="44"/>
  <c r="E23" i="44"/>
  <c r="D24" i="44"/>
  <c r="E24" i="44"/>
  <c r="R24" i="44" s="1"/>
  <c r="D25" i="44"/>
  <c r="E25" i="44"/>
  <c r="R25" i="44" s="1"/>
  <c r="D26" i="44"/>
  <c r="E26" i="44"/>
  <c r="R26" i="44" s="1"/>
  <c r="D27" i="44"/>
  <c r="E27" i="44"/>
  <c r="R27" i="44" s="1"/>
  <c r="D34" i="44"/>
  <c r="E34" i="44"/>
  <c r="R34" i="44" s="1"/>
  <c r="D35" i="44"/>
  <c r="E35" i="44"/>
  <c r="R35" i="44" s="1"/>
  <c r="D36" i="44"/>
  <c r="E36" i="44"/>
  <c r="R36" i="44" s="1"/>
  <c r="D37" i="44"/>
  <c r="E37" i="44"/>
  <c r="R37" i="44" s="1"/>
  <c r="D38" i="44"/>
  <c r="E38" i="44"/>
  <c r="R38" i="44" s="1"/>
  <c r="D39" i="44"/>
  <c r="E39" i="44"/>
  <c r="R39" i="44" s="1"/>
  <c r="D40" i="44"/>
  <c r="E40" i="44"/>
  <c r="D41" i="44"/>
  <c r="E41" i="44"/>
  <c r="R41" i="44" s="1"/>
  <c r="D42" i="44"/>
  <c r="E42" i="44"/>
  <c r="R42" i="44" s="1"/>
  <c r="D43" i="44"/>
  <c r="E43" i="44"/>
  <c r="R43" i="44" s="1"/>
  <c r="D44" i="44"/>
  <c r="E44" i="44"/>
  <c r="R44" i="44" s="1"/>
  <c r="D45" i="44"/>
  <c r="E45" i="44"/>
  <c r="R45" i="44" s="1"/>
  <c r="D46" i="44"/>
  <c r="E46" i="44"/>
  <c r="R46" i="44" s="1"/>
  <c r="D47" i="44"/>
  <c r="E47" i="44"/>
  <c r="R47" i="44" s="1"/>
  <c r="D48" i="44"/>
  <c r="E48" i="44"/>
  <c r="R48" i="44" s="1"/>
  <c r="D49" i="44"/>
  <c r="E49" i="44"/>
  <c r="R49" i="44" s="1"/>
  <c r="D50" i="44"/>
  <c r="E50" i="44"/>
  <c r="E22" i="26"/>
  <c r="E20" i="26" s="1"/>
  <c r="E91" i="26" s="1"/>
  <c r="F60" i="26"/>
  <c r="D22" i="26"/>
  <c r="D20" i="26" s="1"/>
  <c r="F22" i="26"/>
  <c r="F20" i="26" s="1"/>
  <c r="F91" i="26" s="1"/>
  <c r="F26" i="26"/>
  <c r="F49" i="26"/>
  <c r="C20" i="26"/>
  <c r="C60" i="26"/>
  <c r="D27" i="26"/>
  <c r="D26" i="26" s="1"/>
  <c r="D49" i="26"/>
  <c r="C27" i="26"/>
  <c r="C26" i="26" s="1"/>
  <c r="C48" i="26" s="1"/>
  <c r="E26" i="26"/>
  <c r="E92" i="26" s="1"/>
  <c r="E20" i="58"/>
  <c r="E81" i="58" s="1"/>
  <c r="F20" i="58"/>
  <c r="F81" i="58" s="1"/>
  <c r="E25" i="58"/>
  <c r="E24" i="58" s="1"/>
  <c r="E38" i="58" s="1"/>
  <c r="F25" i="58"/>
  <c r="F24" i="58" s="1"/>
  <c r="E39" i="58"/>
  <c r="F39" i="58"/>
  <c r="C23" i="40"/>
  <c r="D23" i="45"/>
  <c r="D24" i="45"/>
  <c r="D25" i="45"/>
  <c r="D22" i="45"/>
  <c r="B25" i="40"/>
  <c r="J21" i="45"/>
  <c r="G28" i="45"/>
  <c r="I28" i="45"/>
  <c r="I21" i="45"/>
  <c r="F21" i="45"/>
  <c r="G21" i="45"/>
  <c r="G20" i="45" s="1"/>
  <c r="H21" i="45"/>
  <c r="K21" i="45"/>
  <c r="L21" i="45"/>
  <c r="E21" i="45"/>
  <c r="F110" i="44"/>
  <c r="G110" i="44"/>
  <c r="H110" i="44"/>
  <c r="I110" i="44"/>
  <c r="J110" i="44"/>
  <c r="K110" i="44"/>
  <c r="L110" i="44"/>
  <c r="M110" i="44"/>
  <c r="D33" i="45"/>
  <c r="C33" i="45"/>
  <c r="D32" i="45"/>
  <c r="C32" i="45"/>
  <c r="C31" i="45"/>
  <c r="D30" i="45"/>
  <c r="D31" i="45"/>
  <c r="D29" i="45"/>
  <c r="C30" i="45"/>
  <c r="C29" i="45"/>
  <c r="E26" i="45"/>
  <c r="F26" i="45"/>
  <c r="G26" i="45"/>
  <c r="H26" i="45"/>
  <c r="I26" i="45"/>
  <c r="J26" i="45"/>
  <c r="K26" i="45"/>
  <c r="L26" i="45"/>
  <c r="C37" i="45"/>
  <c r="C38" i="45"/>
  <c r="C39" i="45"/>
  <c r="C40" i="45"/>
  <c r="C41" i="45"/>
  <c r="C42" i="45"/>
  <c r="C43" i="45"/>
  <c r="E36" i="45"/>
  <c r="F36" i="45"/>
  <c r="G36" i="45"/>
  <c r="H36" i="45"/>
  <c r="I36" i="45"/>
  <c r="J36" i="45"/>
  <c r="K36" i="45"/>
  <c r="L36" i="45"/>
  <c r="D36" i="45"/>
  <c r="F66" i="44"/>
  <c r="G66" i="44"/>
  <c r="G108" i="44" s="1"/>
  <c r="H66" i="44"/>
  <c r="H108" i="44" s="1"/>
  <c r="I66" i="44"/>
  <c r="I108" i="44" s="1"/>
  <c r="J66" i="44"/>
  <c r="J108" i="44" s="1"/>
  <c r="K66" i="44"/>
  <c r="K108" i="44" s="1"/>
  <c r="L66" i="44"/>
  <c r="L108" i="44" s="1"/>
  <c r="M66" i="44"/>
  <c r="M108" i="44" s="1"/>
  <c r="C23" i="45"/>
  <c r="C24" i="45"/>
  <c r="C25" i="45"/>
  <c r="C27" i="45"/>
  <c r="C22" i="45"/>
  <c r="E28" i="45"/>
  <c r="F28" i="45"/>
  <c r="H28" i="45"/>
  <c r="J28" i="45"/>
  <c r="J20" i="45" s="1"/>
  <c r="J44" i="45" s="1"/>
  <c r="K28" i="45"/>
  <c r="L28" i="45"/>
  <c r="P49" i="47"/>
  <c r="P20" i="47" s="1"/>
  <c r="R49" i="47"/>
  <c r="R48" i="47"/>
  <c r="R68" i="47"/>
  <c r="R69" i="47"/>
  <c r="R70" i="47"/>
  <c r="R71" i="47"/>
  <c r="R72" i="47"/>
  <c r="R73" i="47"/>
  <c r="R74" i="47"/>
  <c r="R75" i="47"/>
  <c r="R76" i="47"/>
  <c r="R77" i="47"/>
  <c r="R78" i="47"/>
  <c r="R79" i="47"/>
  <c r="R80" i="47"/>
  <c r="R81" i="47"/>
  <c r="R82" i="47"/>
  <c r="R83" i="47"/>
  <c r="R84" i="47"/>
  <c r="R85" i="47"/>
  <c r="R86" i="47"/>
  <c r="R87" i="47"/>
  <c r="R88" i="47"/>
  <c r="R89" i="47"/>
  <c r="R90" i="47"/>
  <c r="R91" i="47"/>
  <c r="R92" i="47"/>
  <c r="R93" i="47"/>
  <c r="R94" i="47"/>
  <c r="R95" i="47"/>
  <c r="R67" i="47"/>
  <c r="R55" i="47"/>
  <c r="R54" i="47" s="1"/>
  <c r="R22" i="47"/>
  <c r="R23" i="47"/>
  <c r="R24" i="47"/>
  <c r="R25" i="47"/>
  <c r="R26" i="47"/>
  <c r="R27" i="47"/>
  <c r="R28" i="47"/>
  <c r="R29" i="47"/>
  <c r="R30" i="47"/>
  <c r="R31" i="47"/>
  <c r="R32" i="47"/>
  <c r="R33" i="47"/>
  <c r="R34" i="47"/>
  <c r="R35" i="47"/>
  <c r="R36" i="47"/>
  <c r="R37" i="47"/>
  <c r="R38" i="47"/>
  <c r="R39" i="47"/>
  <c r="R40" i="47"/>
  <c r="R41" i="47"/>
  <c r="R42" i="47"/>
  <c r="R43" i="47"/>
  <c r="R44" i="47"/>
  <c r="R45" i="47"/>
  <c r="R46" i="47"/>
  <c r="R47" i="47"/>
  <c r="R21" i="47"/>
  <c r="F20" i="47"/>
  <c r="T20" i="47"/>
  <c r="T54" i="47"/>
  <c r="U20" i="47"/>
  <c r="H68" i="47"/>
  <c r="M68" i="47" s="1"/>
  <c r="H69" i="47"/>
  <c r="M69" i="47" s="1"/>
  <c r="H70" i="47"/>
  <c r="M70" i="47" s="1"/>
  <c r="H71" i="47"/>
  <c r="M71" i="47" s="1"/>
  <c r="H72" i="47"/>
  <c r="M72" i="47" s="1"/>
  <c r="H73" i="47"/>
  <c r="M73" i="47" s="1"/>
  <c r="H74" i="47"/>
  <c r="M74" i="47" s="1"/>
  <c r="H75" i="47"/>
  <c r="M75" i="47" s="1"/>
  <c r="H76" i="47"/>
  <c r="M76" i="47" s="1"/>
  <c r="H77" i="47"/>
  <c r="M77" i="47" s="1"/>
  <c r="H78" i="47"/>
  <c r="M78" i="47" s="1"/>
  <c r="H79" i="47"/>
  <c r="M79" i="47" s="1"/>
  <c r="H80" i="47"/>
  <c r="M80" i="47" s="1"/>
  <c r="H81" i="47"/>
  <c r="M81" i="47" s="1"/>
  <c r="H82" i="47"/>
  <c r="M82" i="47" s="1"/>
  <c r="H83" i="47"/>
  <c r="M83" i="47" s="1"/>
  <c r="H84" i="47"/>
  <c r="M84" i="47" s="1"/>
  <c r="H85" i="47"/>
  <c r="M85" i="47" s="1"/>
  <c r="H86" i="47"/>
  <c r="M86" i="47" s="1"/>
  <c r="H87" i="47"/>
  <c r="M87" i="47" s="1"/>
  <c r="H88" i="47"/>
  <c r="M88" i="47" s="1"/>
  <c r="H89" i="47"/>
  <c r="M89" i="47" s="1"/>
  <c r="H90" i="47"/>
  <c r="M90" i="47" s="1"/>
  <c r="H91" i="47"/>
  <c r="M91" i="47" s="1"/>
  <c r="H92" i="47"/>
  <c r="M92" i="47" s="1"/>
  <c r="H93" i="47"/>
  <c r="M93" i="47" s="1"/>
  <c r="H94" i="47"/>
  <c r="M94" i="47" s="1"/>
  <c r="H95" i="47"/>
  <c r="M95" i="47" s="1"/>
  <c r="H67" i="47"/>
  <c r="M67" i="47" s="1"/>
  <c r="H55" i="47"/>
  <c r="M55" i="47" s="1"/>
  <c r="M54" i="47" s="1"/>
  <c r="H22" i="47"/>
  <c r="M22" i="47" s="1"/>
  <c r="H23" i="47"/>
  <c r="M23" i="47" s="1"/>
  <c r="H24" i="47"/>
  <c r="M24" i="47" s="1"/>
  <c r="H25" i="47"/>
  <c r="M25" i="47" s="1"/>
  <c r="H26" i="47"/>
  <c r="M26" i="47" s="1"/>
  <c r="H27" i="47"/>
  <c r="M27" i="47" s="1"/>
  <c r="H28" i="47"/>
  <c r="M28" i="47" s="1"/>
  <c r="H29" i="47"/>
  <c r="M29" i="47" s="1"/>
  <c r="H30" i="47"/>
  <c r="M30" i="47" s="1"/>
  <c r="H31" i="47"/>
  <c r="M31" i="47" s="1"/>
  <c r="H32" i="47"/>
  <c r="M32" i="47" s="1"/>
  <c r="H33" i="47"/>
  <c r="M33" i="47" s="1"/>
  <c r="H34" i="47"/>
  <c r="M34" i="47" s="1"/>
  <c r="H35" i="47"/>
  <c r="M35" i="47" s="1"/>
  <c r="H36" i="47"/>
  <c r="M36" i="47" s="1"/>
  <c r="H37" i="47"/>
  <c r="M37" i="47" s="1"/>
  <c r="H38" i="47"/>
  <c r="M38" i="47" s="1"/>
  <c r="H39" i="47"/>
  <c r="M39" i="47" s="1"/>
  <c r="H40" i="47"/>
  <c r="M40" i="47" s="1"/>
  <c r="H41" i="47"/>
  <c r="M41" i="47" s="1"/>
  <c r="H42" i="47"/>
  <c r="M42" i="47" s="1"/>
  <c r="H43" i="47"/>
  <c r="M43" i="47" s="1"/>
  <c r="H44" i="47"/>
  <c r="M44" i="47" s="1"/>
  <c r="H45" i="47"/>
  <c r="M45" i="47" s="1"/>
  <c r="H46" i="47"/>
  <c r="M46" i="47" s="1"/>
  <c r="H47" i="47"/>
  <c r="M47" i="47" s="1"/>
  <c r="H48" i="47"/>
  <c r="M48" i="47" s="1"/>
  <c r="H49" i="47"/>
  <c r="M49" i="47" s="1"/>
  <c r="H21" i="47"/>
  <c r="M21" i="47" s="1"/>
  <c r="E68" i="47"/>
  <c r="O68" i="47" s="1"/>
  <c r="E69" i="47"/>
  <c r="O69" i="47" s="1"/>
  <c r="E70" i="47"/>
  <c r="O70" i="47" s="1"/>
  <c r="E71" i="47"/>
  <c r="O71" i="47" s="1"/>
  <c r="E72" i="47"/>
  <c r="O72" i="47" s="1"/>
  <c r="E73" i="47"/>
  <c r="O73" i="47" s="1"/>
  <c r="E74" i="47"/>
  <c r="O74" i="47" s="1"/>
  <c r="E75" i="47"/>
  <c r="O75" i="47" s="1"/>
  <c r="E76" i="47"/>
  <c r="O76" i="47" s="1"/>
  <c r="E77" i="47"/>
  <c r="O77" i="47" s="1"/>
  <c r="E78" i="47"/>
  <c r="O78" i="47" s="1"/>
  <c r="E79" i="47"/>
  <c r="O79" i="47" s="1"/>
  <c r="E80" i="47"/>
  <c r="O80" i="47" s="1"/>
  <c r="E81" i="47"/>
  <c r="O81" i="47" s="1"/>
  <c r="E82" i="47"/>
  <c r="O82" i="47" s="1"/>
  <c r="E83" i="47"/>
  <c r="O83" i="47" s="1"/>
  <c r="E84" i="47"/>
  <c r="O84" i="47" s="1"/>
  <c r="E85" i="47"/>
  <c r="O85" i="47" s="1"/>
  <c r="E86" i="47"/>
  <c r="O86" i="47" s="1"/>
  <c r="E87" i="47"/>
  <c r="O87" i="47" s="1"/>
  <c r="E88" i="47"/>
  <c r="O88" i="47" s="1"/>
  <c r="E89" i="47"/>
  <c r="O89" i="47" s="1"/>
  <c r="E90" i="47"/>
  <c r="O90" i="47" s="1"/>
  <c r="E91" i="47"/>
  <c r="O91" i="47" s="1"/>
  <c r="E92" i="47"/>
  <c r="O92" i="47" s="1"/>
  <c r="E93" i="47"/>
  <c r="O93" i="47" s="1"/>
  <c r="E94" i="47"/>
  <c r="O94" i="47" s="1"/>
  <c r="E95" i="47"/>
  <c r="O95" i="47" s="1"/>
  <c r="E67" i="47"/>
  <c r="O67" i="47" s="1"/>
  <c r="E55" i="47"/>
  <c r="O55" i="47" s="1"/>
  <c r="O54" i="47" s="1"/>
  <c r="E22" i="47"/>
  <c r="O22" i="47" s="1"/>
  <c r="E23" i="47"/>
  <c r="O23" i="47" s="1"/>
  <c r="E24" i="47"/>
  <c r="O24" i="47" s="1"/>
  <c r="E25" i="47"/>
  <c r="O25" i="47" s="1"/>
  <c r="E26" i="47"/>
  <c r="O26" i="47" s="1"/>
  <c r="E27" i="47"/>
  <c r="O27" i="47" s="1"/>
  <c r="E28" i="47"/>
  <c r="O28" i="47" s="1"/>
  <c r="E29" i="47"/>
  <c r="O29" i="47" s="1"/>
  <c r="E30" i="47"/>
  <c r="O30" i="47" s="1"/>
  <c r="E31" i="47"/>
  <c r="O31" i="47" s="1"/>
  <c r="E32" i="47"/>
  <c r="O32" i="47" s="1"/>
  <c r="E33" i="47"/>
  <c r="O33" i="47" s="1"/>
  <c r="E34" i="47"/>
  <c r="O34" i="47" s="1"/>
  <c r="E35" i="47"/>
  <c r="O35" i="47" s="1"/>
  <c r="E36" i="47"/>
  <c r="O36" i="47" s="1"/>
  <c r="E37" i="47"/>
  <c r="O37" i="47" s="1"/>
  <c r="E38" i="47"/>
  <c r="O38" i="47" s="1"/>
  <c r="E39" i="47"/>
  <c r="O39" i="47" s="1"/>
  <c r="E40" i="47"/>
  <c r="O40" i="47" s="1"/>
  <c r="E41" i="47"/>
  <c r="O41" i="47" s="1"/>
  <c r="E42" i="47"/>
  <c r="O42" i="47" s="1"/>
  <c r="E43" i="47"/>
  <c r="O43" i="47" s="1"/>
  <c r="E44" i="47"/>
  <c r="O44" i="47" s="1"/>
  <c r="E45" i="47"/>
  <c r="O45" i="47" s="1"/>
  <c r="E46" i="47"/>
  <c r="O46" i="47" s="1"/>
  <c r="E47" i="47"/>
  <c r="O47" i="47" s="1"/>
  <c r="E21" i="47"/>
  <c r="O21" i="47" s="1"/>
  <c r="D66" i="47"/>
  <c r="D61" i="47" s="1"/>
  <c r="F66" i="47"/>
  <c r="F61" i="47" s="1"/>
  <c r="G66" i="47"/>
  <c r="G61" i="47" s="1"/>
  <c r="I66" i="47"/>
  <c r="I61" i="47" s="1"/>
  <c r="J66" i="47"/>
  <c r="J61" i="47" s="1"/>
  <c r="K66" i="47"/>
  <c r="K61" i="47" s="1"/>
  <c r="L66" i="47"/>
  <c r="L61" i="47" s="1"/>
  <c r="N66" i="47"/>
  <c r="N61" i="47" s="1"/>
  <c r="P66" i="47"/>
  <c r="P61" i="47" s="1"/>
  <c r="Q66" i="47"/>
  <c r="Q61" i="47" s="1"/>
  <c r="S66" i="47"/>
  <c r="S61" i="47" s="1"/>
  <c r="T66" i="47"/>
  <c r="T61" i="47" s="1"/>
  <c r="U66" i="47"/>
  <c r="U61" i="47" s="1"/>
  <c r="V66" i="47"/>
  <c r="V61" i="47" s="1"/>
  <c r="W66" i="47"/>
  <c r="W61" i="47" s="1"/>
  <c r="X66" i="47"/>
  <c r="X61" i="47" s="1"/>
  <c r="Y66" i="47"/>
  <c r="Y61" i="47" s="1"/>
  <c r="Z66" i="47"/>
  <c r="Z61" i="47" s="1"/>
  <c r="AA66" i="47"/>
  <c r="AA61" i="47" s="1"/>
  <c r="AB66" i="47"/>
  <c r="AB61" i="47" s="1"/>
  <c r="AC66" i="47"/>
  <c r="AC61" i="47" s="1"/>
  <c r="AD66" i="47"/>
  <c r="AD61" i="47" s="1"/>
  <c r="AE66" i="47"/>
  <c r="AE61" i="47" s="1"/>
  <c r="AF66" i="47"/>
  <c r="AF61" i="47" s="1"/>
  <c r="AG66" i="47"/>
  <c r="AG61" i="47" s="1"/>
  <c r="AH66" i="47"/>
  <c r="AH61" i="47" s="1"/>
  <c r="AI66" i="47"/>
  <c r="AI61" i="47" s="1"/>
  <c r="AJ66" i="47"/>
  <c r="AJ61" i="47" s="1"/>
  <c r="C66" i="47"/>
  <c r="C61" i="47" s="1"/>
  <c r="D54" i="47"/>
  <c r="F54" i="47"/>
  <c r="G54" i="47"/>
  <c r="I54" i="47"/>
  <c r="J54" i="47"/>
  <c r="K54" i="47"/>
  <c r="L54" i="47"/>
  <c r="N54" i="47"/>
  <c r="P54" i="47"/>
  <c r="Q54" i="47"/>
  <c r="S54" i="47"/>
  <c r="U54" i="47"/>
  <c r="V54" i="47"/>
  <c r="W54" i="47"/>
  <c r="X54" i="47"/>
  <c r="Y54" i="47"/>
  <c r="Z54" i="47"/>
  <c r="AA54" i="47"/>
  <c r="AB54" i="47"/>
  <c r="AC54" i="47"/>
  <c r="AD54" i="47"/>
  <c r="AE54" i="47"/>
  <c r="AF54" i="47"/>
  <c r="AG54" i="47"/>
  <c r="AH54" i="47"/>
  <c r="AI54" i="47"/>
  <c r="AJ54" i="47"/>
  <c r="C54" i="47"/>
  <c r="J20" i="47"/>
  <c r="J19" i="47" s="1"/>
  <c r="K20" i="47"/>
  <c r="D20" i="47"/>
  <c r="G20" i="47"/>
  <c r="I20" i="47"/>
  <c r="L20" i="47"/>
  <c r="N20" i="47"/>
  <c r="Q20" i="47"/>
  <c r="S20" i="47"/>
  <c r="S19" i="47" s="1"/>
  <c r="V20" i="47"/>
  <c r="W20" i="47"/>
  <c r="X20" i="47"/>
  <c r="Y20" i="47"/>
  <c r="Z20" i="47"/>
  <c r="AA20" i="47"/>
  <c r="AB20" i="47"/>
  <c r="AC20" i="47"/>
  <c r="AD20" i="47"/>
  <c r="AE20" i="47"/>
  <c r="AF20" i="47"/>
  <c r="AG20" i="47"/>
  <c r="AH20" i="47"/>
  <c r="AI20" i="47"/>
  <c r="AJ20" i="47"/>
  <c r="C20" i="47"/>
  <c r="N55" i="44"/>
  <c r="O55" i="44"/>
  <c r="P55" i="44"/>
  <c r="Q55" i="44"/>
  <c r="R55" i="44"/>
  <c r="U55" i="44"/>
  <c r="V55" i="44"/>
  <c r="F55" i="44"/>
  <c r="G55" i="44"/>
  <c r="H55" i="44"/>
  <c r="I55" i="44"/>
  <c r="J55" i="44"/>
  <c r="K55" i="44"/>
  <c r="L55" i="44"/>
  <c r="M55" i="44"/>
  <c r="E55" i="44"/>
  <c r="R70" i="44"/>
  <c r="R81" i="44"/>
  <c r="R94" i="44"/>
  <c r="R28" i="44"/>
  <c r="R29" i="44"/>
  <c r="R30" i="44"/>
  <c r="R32" i="44"/>
  <c r="R40" i="44"/>
  <c r="R50" i="44"/>
  <c r="N66" i="44"/>
  <c r="O66" i="44"/>
  <c r="P66" i="44"/>
  <c r="Q66" i="44"/>
  <c r="U66" i="44"/>
  <c r="V66" i="44"/>
  <c r="E62" i="44"/>
  <c r="F62" i="44"/>
  <c r="F61" i="44" s="1"/>
  <c r="G62" i="44"/>
  <c r="H62" i="44"/>
  <c r="H61" i="44" s="1"/>
  <c r="I62" i="44"/>
  <c r="J62" i="44"/>
  <c r="K62" i="44"/>
  <c r="L62" i="44"/>
  <c r="L61" i="44" s="1"/>
  <c r="M62" i="44"/>
  <c r="N62" i="44"/>
  <c r="O62" i="44"/>
  <c r="P62" i="44"/>
  <c r="Q62" i="44"/>
  <c r="R62" i="44"/>
  <c r="T62" i="44"/>
  <c r="U62" i="44"/>
  <c r="V62" i="44"/>
  <c r="H21" i="44"/>
  <c r="I21" i="44"/>
  <c r="J21" i="44"/>
  <c r="K21" i="44"/>
  <c r="L21" i="44"/>
  <c r="M21" i="44"/>
  <c r="N21" i="44"/>
  <c r="N20" i="44" s="1"/>
  <c r="O21" i="44"/>
  <c r="O20" i="44" s="1"/>
  <c r="P21" i="44"/>
  <c r="Q21" i="44"/>
  <c r="Q20" i="44" s="1"/>
  <c r="U21" i="44"/>
  <c r="V21" i="44"/>
  <c r="C66" i="44"/>
  <c r="C62" i="44"/>
  <c r="C55" i="44"/>
  <c r="C21" i="44"/>
  <c r="T20" i="43"/>
  <c r="T19" i="43" s="1"/>
  <c r="S20" i="43"/>
  <c r="S52" i="43"/>
  <c r="S60" i="43"/>
  <c r="S57" i="43" s="1"/>
  <c r="T60" i="43"/>
  <c r="T57" i="43" s="1"/>
  <c r="U60" i="43"/>
  <c r="U57" i="43" s="1"/>
  <c r="R60" i="43"/>
  <c r="R57" i="43" s="1"/>
  <c r="U20" i="43"/>
  <c r="U19" i="43" s="1"/>
  <c r="R20" i="43"/>
  <c r="R19" i="43" s="1"/>
  <c r="Q21" i="43"/>
  <c r="Q22" i="43"/>
  <c r="Q23" i="43"/>
  <c r="Q24" i="43"/>
  <c r="Q25" i="43"/>
  <c r="Q26" i="43"/>
  <c r="Q27" i="43"/>
  <c r="Q28" i="43"/>
  <c r="Q29" i="43"/>
  <c r="Q30" i="43"/>
  <c r="Q31" i="43"/>
  <c r="Q32" i="43"/>
  <c r="Q33" i="43"/>
  <c r="Q34" i="43"/>
  <c r="Q35" i="43"/>
  <c r="Q36" i="43"/>
  <c r="Q37" i="43"/>
  <c r="Q38" i="43"/>
  <c r="Q39" i="43"/>
  <c r="Q40" i="43"/>
  <c r="Q41" i="43"/>
  <c r="Q42" i="43"/>
  <c r="Q43" i="43"/>
  <c r="Q44" i="43"/>
  <c r="Q45" i="43"/>
  <c r="Q46" i="43"/>
  <c r="Q47" i="43"/>
  <c r="Q48" i="43"/>
  <c r="Q49" i="43"/>
  <c r="Q50" i="43"/>
  <c r="Q53" i="43"/>
  <c r="Q52" i="43" s="1"/>
  <c r="Q55" i="43"/>
  <c r="Q58" i="43"/>
  <c r="Q59" i="43"/>
  <c r="Q61" i="43"/>
  <c r="Q62" i="43"/>
  <c r="Q63" i="43"/>
  <c r="Q64" i="43"/>
  <c r="Q65" i="43"/>
  <c r="Q66" i="43"/>
  <c r="Q67" i="43"/>
  <c r="Q68" i="43"/>
  <c r="Q69" i="43"/>
  <c r="Q70" i="43"/>
  <c r="Q71" i="43"/>
  <c r="Q72" i="43"/>
  <c r="Q73" i="43"/>
  <c r="Q74" i="43"/>
  <c r="Q75" i="43"/>
  <c r="Q76" i="43"/>
  <c r="Q77" i="43"/>
  <c r="Q78" i="43"/>
  <c r="Q79" i="43"/>
  <c r="Q80" i="43"/>
  <c r="Q81" i="43"/>
  <c r="Q82" i="43"/>
  <c r="Q83" i="43"/>
  <c r="Q84" i="43"/>
  <c r="Q85" i="43"/>
  <c r="Q86" i="43"/>
  <c r="Q87" i="43"/>
  <c r="Q88" i="43"/>
  <c r="Q89" i="43"/>
  <c r="O60" i="43"/>
  <c r="O57" i="43" s="1"/>
  <c r="O20" i="43"/>
  <c r="O19" i="43" s="1"/>
  <c r="J60" i="43"/>
  <c r="J57" i="43" s="1"/>
  <c r="J20" i="43"/>
  <c r="J19" i="43" s="1"/>
  <c r="B76" i="54"/>
  <c r="B72" i="54"/>
  <c r="B58" i="54"/>
  <c r="B56" i="54" s="1"/>
  <c r="A52" i="54"/>
  <c r="B49" i="54"/>
  <c r="B71" i="54" s="1"/>
  <c r="J48" i="54"/>
  <c r="J65" i="54" s="1"/>
  <c r="I48" i="54"/>
  <c r="I65" i="54" s="1"/>
  <c r="H48" i="54"/>
  <c r="G48" i="54"/>
  <c r="G65" i="54" s="1"/>
  <c r="F48" i="54"/>
  <c r="F65" i="54" s="1"/>
  <c r="E48" i="54"/>
  <c r="E65" i="54" s="1"/>
  <c r="D48" i="54"/>
  <c r="D65" i="54" s="1"/>
  <c r="C48" i="54"/>
  <c r="C65" i="54" s="1"/>
  <c r="B48" i="54"/>
  <c r="B65" i="54" s="1"/>
  <c r="B44" i="54"/>
  <c r="B45" i="54" s="1"/>
  <c r="B39" i="54"/>
  <c r="B53" i="54" s="1"/>
  <c r="B35" i="54"/>
  <c r="B36" i="54" s="1"/>
  <c r="B52" i="54"/>
  <c r="F50" i="58"/>
  <c r="E50" i="58"/>
  <c r="C54" i="61"/>
  <c r="E54" i="61"/>
  <c r="M54" i="61"/>
  <c r="H22" i="72"/>
  <c r="H19" i="72" s="1"/>
  <c r="G18" i="72"/>
  <c r="G42" i="72" s="1"/>
  <c r="C58" i="54"/>
  <c r="D58" i="54" s="1"/>
  <c r="B51" i="54"/>
  <c r="B55" i="54"/>
  <c r="M21" i="61"/>
  <c r="M20" i="61" s="1"/>
  <c r="M19" i="61" s="1"/>
  <c r="H65" i="54"/>
  <c r="L20" i="45"/>
  <c r="L44" i="45" s="1"/>
  <c r="AG19" i="61"/>
  <c r="Y23" i="69"/>
  <c r="G30" i="55"/>
  <c r="S19" i="61" l="1"/>
  <c r="B67" i="54"/>
  <c r="M20" i="44"/>
  <c r="M19" i="44" s="1"/>
  <c r="K20" i="44"/>
  <c r="I20" i="44"/>
  <c r="M61" i="44"/>
  <c r="K61" i="44"/>
  <c r="K19" i="44" s="1"/>
  <c r="G61" i="44"/>
  <c r="F20" i="44"/>
  <c r="F19" i="44" s="1"/>
  <c r="E54" i="47"/>
  <c r="C36" i="45"/>
  <c r="K64" i="54"/>
  <c r="K76" i="54" s="1"/>
  <c r="B54" i="54"/>
  <c r="B70" i="54" s="1"/>
  <c r="C39" i="54"/>
  <c r="S55" i="44"/>
  <c r="H24" i="72"/>
  <c r="J64" i="54"/>
  <c r="J76" i="54" s="1"/>
  <c r="X19" i="61"/>
  <c r="F64" i="54"/>
  <c r="F76" i="54" s="1"/>
  <c r="U20" i="44"/>
  <c r="L20" i="44"/>
  <c r="L19" i="44" s="1"/>
  <c r="J20" i="44"/>
  <c r="H20" i="44"/>
  <c r="H19" i="44" s="1"/>
  <c r="U61" i="44"/>
  <c r="P61" i="44"/>
  <c r="S61" i="44"/>
  <c r="L19" i="47"/>
  <c r="O61" i="44"/>
  <c r="C54" i="54"/>
  <c r="E64" i="54"/>
  <c r="E76" i="54" s="1"/>
  <c r="G44" i="45"/>
  <c r="D28" i="45"/>
  <c r="C67" i="54"/>
  <c r="C55" i="54"/>
  <c r="I20" i="62"/>
  <c r="I44" i="62" s="1"/>
  <c r="H48" i="69"/>
  <c r="W48" i="69"/>
  <c r="F19" i="60"/>
  <c r="F43" i="60" s="1"/>
  <c r="AH19" i="61"/>
  <c r="AD19" i="61"/>
  <c r="C40" i="54"/>
  <c r="C49" i="54" s="1"/>
  <c r="C71" i="54" s="1"/>
  <c r="Q61" i="44"/>
  <c r="N61" i="44"/>
  <c r="N19" i="44" s="1"/>
  <c r="M72" i="61"/>
  <c r="M68" i="61"/>
  <c r="D21" i="62"/>
  <c r="C51" i="54"/>
  <c r="E110" i="44"/>
  <c r="W19" i="61"/>
  <c r="AC19" i="61"/>
  <c r="G19" i="60"/>
  <c r="G43" i="60" s="1"/>
  <c r="K19" i="60"/>
  <c r="P20" i="44"/>
  <c r="P19" i="44" s="1"/>
  <c r="R23" i="44"/>
  <c r="R21" i="44" s="1"/>
  <c r="R20" i="44" s="1"/>
  <c r="N19" i="47"/>
  <c r="D19" i="47"/>
  <c r="H20" i="45"/>
  <c r="H44" i="45" s="1"/>
  <c r="E66" i="44"/>
  <c r="E108" i="44" s="1"/>
  <c r="Z19" i="61"/>
  <c r="V19" i="61"/>
  <c r="D28" i="62"/>
  <c r="D20" i="62" s="1"/>
  <c r="G19" i="44"/>
  <c r="C52" i="54"/>
  <c r="V20" i="44"/>
  <c r="O19" i="44"/>
  <c r="J61" i="44"/>
  <c r="J19" i="44" s="1"/>
  <c r="N19" i="61"/>
  <c r="E19" i="61"/>
  <c r="C19" i="47"/>
  <c r="AG19" i="47"/>
  <c r="AC19" i="47"/>
  <c r="Y19" i="47"/>
  <c r="I19" i="47"/>
  <c r="T19" i="47"/>
  <c r="M67" i="61"/>
  <c r="B21" i="55"/>
  <c r="B23" i="55"/>
  <c r="B22" i="55" s="1"/>
  <c r="C21" i="55"/>
  <c r="C23" i="55"/>
  <c r="C22" i="55" s="1"/>
  <c r="C48" i="55" s="1"/>
  <c r="D21" i="55"/>
  <c r="D23" i="55"/>
  <c r="D22" i="55" s="1"/>
  <c r="D48" i="55" s="1"/>
  <c r="S19" i="43"/>
  <c r="S66" i="44"/>
  <c r="T66" i="44" s="1"/>
  <c r="C26" i="45"/>
  <c r="D21" i="45"/>
  <c r="D20" i="45" s="1"/>
  <c r="C21" i="45"/>
  <c r="E47" i="58"/>
  <c r="E48" i="58" s="1"/>
  <c r="E82" i="58" s="1"/>
  <c r="E83" i="58" s="1"/>
  <c r="D21" i="44"/>
  <c r="D20" i="44" s="1"/>
  <c r="E21" i="44"/>
  <c r="E20" i="44" s="1"/>
  <c r="Y19" i="61"/>
  <c r="C20" i="61"/>
  <c r="C19" i="61" s="1"/>
  <c r="I34" i="69"/>
  <c r="Q28" i="75"/>
  <c r="I37" i="69"/>
  <c r="Q31" i="75"/>
  <c r="S31" i="75" s="1"/>
  <c r="I36" i="69"/>
  <c r="Q30" i="75"/>
  <c r="S30" i="75" s="1"/>
  <c r="I35" i="69"/>
  <c r="Q29" i="75"/>
  <c r="S29" i="75" s="1"/>
  <c r="I55" i="69"/>
  <c r="S48" i="75"/>
  <c r="I48" i="69"/>
  <c r="S47" i="75"/>
  <c r="S41" i="75" s="1"/>
  <c r="S40" i="75" s="1"/>
  <c r="F108" i="44"/>
  <c r="H20" i="47"/>
  <c r="F19" i="47"/>
  <c r="E66" i="47"/>
  <c r="E61" i="47" s="1"/>
  <c r="R20" i="47"/>
  <c r="R19" i="47" s="1"/>
  <c r="F92" i="26"/>
  <c r="AJ19" i="61"/>
  <c r="AF19" i="61"/>
  <c r="AA19" i="61"/>
  <c r="T19" i="61"/>
  <c r="Q20" i="43"/>
  <c r="H66" i="61"/>
  <c r="H61" i="61" s="1"/>
  <c r="Q60" i="43"/>
  <c r="V61" i="44"/>
  <c r="Q19" i="44"/>
  <c r="I61" i="44"/>
  <c r="I19" i="44" s="1"/>
  <c r="AI19" i="47"/>
  <c r="AE19" i="47"/>
  <c r="AA19" i="47"/>
  <c r="W19" i="47"/>
  <c r="U19" i="47"/>
  <c r="H66" i="47"/>
  <c r="H61" i="47" s="1"/>
  <c r="D61" i="44"/>
  <c r="M95" i="61"/>
  <c r="AB19" i="61"/>
  <c r="C36" i="62"/>
  <c r="J19" i="60"/>
  <c r="J43" i="60" s="1"/>
  <c r="G64" i="54"/>
  <c r="G76" i="54" s="1"/>
  <c r="E20" i="47"/>
  <c r="E19" i="47" s="1"/>
  <c r="C20" i="44"/>
  <c r="H54" i="47"/>
  <c r="M20" i="47"/>
  <c r="M19" i="47" s="1"/>
  <c r="D19" i="61"/>
  <c r="J19" i="61"/>
  <c r="C66" i="61"/>
  <c r="C61" i="61" s="1"/>
  <c r="E43" i="60"/>
  <c r="D26" i="62"/>
  <c r="H19" i="60"/>
  <c r="H43" i="60" s="1"/>
  <c r="L19" i="60"/>
  <c r="P19" i="61"/>
  <c r="O20" i="47"/>
  <c r="O19" i="47" s="1"/>
  <c r="D64" i="54"/>
  <c r="D76" i="54" s="1"/>
  <c r="C21" i="62"/>
  <c r="B46" i="54"/>
  <c r="B60" i="54" s="1"/>
  <c r="B68" i="54" s="1"/>
  <c r="C43" i="54"/>
  <c r="B73" i="54"/>
  <c r="M66" i="47"/>
  <c r="M61" i="47" s="1"/>
  <c r="E58" i="54"/>
  <c r="F58" i="54" s="1"/>
  <c r="G58" i="54" s="1"/>
  <c r="D67" i="54"/>
  <c r="D56" i="54"/>
  <c r="Q19" i="43"/>
  <c r="F38" i="58"/>
  <c r="F47" i="58" s="1"/>
  <c r="F49" i="58" s="1"/>
  <c r="F82" i="58"/>
  <c r="F83" i="58" s="1"/>
  <c r="C56" i="54"/>
  <c r="D108" i="44"/>
  <c r="M70" i="61"/>
  <c r="G20" i="62"/>
  <c r="G44" i="62" s="1"/>
  <c r="B50" i="54"/>
  <c r="B57" i="54" s="1"/>
  <c r="B59" i="54" s="1"/>
  <c r="H64" i="54"/>
  <c r="H76" i="54" s="1"/>
  <c r="I64" i="54"/>
  <c r="I76" i="54" s="1"/>
  <c r="R66" i="44"/>
  <c r="R61" i="44" s="1"/>
  <c r="AH19" i="47"/>
  <c r="AD19" i="47"/>
  <c r="Z19" i="47"/>
  <c r="V19" i="47"/>
  <c r="K19" i="47"/>
  <c r="C28" i="45"/>
  <c r="C20" i="45" s="1"/>
  <c r="C28" i="62"/>
  <c r="Q57" i="43"/>
  <c r="P19" i="47"/>
  <c r="F20" i="45"/>
  <c r="F44" i="45" s="1"/>
  <c r="H20" i="61"/>
  <c r="H19" i="61" s="1"/>
  <c r="C26" i="62"/>
  <c r="K20" i="62"/>
  <c r="K44" i="62" s="1"/>
  <c r="S20" i="44"/>
  <c r="C64" i="54"/>
  <c r="C76" i="54" s="1"/>
  <c r="C61" i="44"/>
  <c r="AJ19" i="47"/>
  <c r="AF19" i="47"/>
  <c r="AB19" i="47"/>
  <c r="X19" i="47"/>
  <c r="Q19" i="47"/>
  <c r="G19" i="47"/>
  <c r="I20" i="45"/>
  <c r="I44" i="45" s="1"/>
  <c r="D110" i="44"/>
  <c r="S21" i="44"/>
  <c r="R66" i="61"/>
  <c r="R61" i="61" s="1"/>
  <c r="R20" i="61"/>
  <c r="R19" i="61" s="1"/>
  <c r="Q19" i="61"/>
  <c r="M71" i="61"/>
  <c r="J44" i="62"/>
  <c r="F20" i="62"/>
  <c r="F44" i="62" s="1"/>
  <c r="H20" i="62"/>
  <c r="H44" i="62" s="1"/>
  <c r="I33" i="69"/>
  <c r="Q27" i="75"/>
  <c r="X33" i="69"/>
  <c r="W23" i="69"/>
  <c r="O66" i="47"/>
  <c r="O61" i="47" s="1"/>
  <c r="R66" i="47"/>
  <c r="R61" i="47" s="1"/>
  <c r="D26" i="45"/>
  <c r="E20" i="45"/>
  <c r="E44" i="45" s="1"/>
  <c r="K20" i="45"/>
  <c r="K44" i="45" s="1"/>
  <c r="D43" i="60"/>
  <c r="D19" i="60"/>
  <c r="L43" i="60"/>
  <c r="C57" i="26"/>
  <c r="E20" i="62"/>
  <c r="E44" i="62" s="1"/>
  <c r="I43" i="60"/>
  <c r="K43" i="60"/>
  <c r="C43" i="60"/>
  <c r="E48" i="26"/>
  <c r="E57" i="26" s="1"/>
  <c r="F48" i="26"/>
  <c r="F57" i="26" s="1"/>
  <c r="D48" i="26"/>
  <c r="D57" i="26" s="1"/>
  <c r="D59" i="26" s="1"/>
  <c r="F64" i="76"/>
  <c r="G64" i="76"/>
  <c r="B63" i="55"/>
  <c r="X40" i="69"/>
  <c r="C42" i="72"/>
  <c r="D52" i="76"/>
  <c r="D61" i="76" s="1"/>
  <c r="D62" i="76" s="1"/>
  <c r="C52" i="76"/>
  <c r="C61" i="76" s="1"/>
  <c r="C62" i="76" s="1"/>
  <c r="D16" i="55"/>
  <c r="D15" i="55" s="1"/>
  <c r="D41" i="55" s="1"/>
  <c r="C16" i="55"/>
  <c r="B37" i="55"/>
  <c r="E52" i="76"/>
  <c r="E61" i="76" s="1"/>
  <c r="E62" i="76" s="1"/>
  <c r="D32" i="55" s="1"/>
  <c r="X27" i="69"/>
  <c r="S19" i="44" l="1"/>
  <c r="V19" i="44"/>
  <c r="C53" i="54"/>
  <c r="C70" i="54" s="1"/>
  <c r="D39" i="54"/>
  <c r="U19" i="44"/>
  <c r="D60" i="26"/>
  <c r="D92" i="26" s="1"/>
  <c r="D96" i="26"/>
  <c r="D19" i="44"/>
  <c r="F56" i="54"/>
  <c r="D44" i="45"/>
  <c r="E67" i="54"/>
  <c r="G56" i="54"/>
  <c r="F67" i="54"/>
  <c r="E56" i="54"/>
  <c r="E61" i="44"/>
  <c r="E19" i="44" s="1"/>
  <c r="B32" i="55"/>
  <c r="B29" i="55"/>
  <c r="B48" i="55"/>
  <c r="B44" i="55" s="1"/>
  <c r="B52" i="55" s="1"/>
  <c r="C58" i="26"/>
  <c r="C92" i="26" s="1"/>
  <c r="C93" i="26" s="1"/>
  <c r="H19" i="47"/>
  <c r="T61" i="44"/>
  <c r="Q40" i="75"/>
  <c r="H30" i="69"/>
  <c r="H23" i="69" s="1"/>
  <c r="H46" i="69"/>
  <c r="M66" i="61"/>
  <c r="M61" i="61" s="1"/>
  <c r="C19" i="44"/>
  <c r="C20" i="62"/>
  <c r="E49" i="58"/>
  <c r="C44" i="62"/>
  <c r="D44" i="62"/>
  <c r="R19" i="44"/>
  <c r="G67" i="54"/>
  <c r="H58" i="54"/>
  <c r="C45" i="54"/>
  <c r="D43" i="54" s="1"/>
  <c r="C44" i="45"/>
  <c r="B66" i="54"/>
  <c r="B61" i="54"/>
  <c r="S26" i="75"/>
  <c r="X43" i="69"/>
  <c r="R21" i="75"/>
  <c r="R20" i="75" s="1"/>
  <c r="F93" i="26"/>
  <c r="D93" i="26"/>
  <c r="G18" i="55"/>
  <c r="G55" i="55"/>
  <c r="F96" i="76"/>
  <c r="G96" i="76"/>
  <c r="Q19" i="77"/>
  <c r="X25" i="69"/>
  <c r="X36" i="69"/>
  <c r="X34" i="69"/>
  <c r="X35" i="69"/>
  <c r="X42" i="69"/>
  <c r="X28" i="69"/>
  <c r="F16" i="55"/>
  <c r="F15" i="55" s="1"/>
  <c r="F41" i="55" s="1"/>
  <c r="E16" i="55"/>
  <c r="E15" i="55" s="1"/>
  <c r="E41" i="55" s="1"/>
  <c r="D63" i="55"/>
  <c r="D37" i="55"/>
  <c r="C15" i="55"/>
  <c r="C41" i="55" s="1"/>
  <c r="E63" i="76"/>
  <c r="C63" i="76"/>
  <c r="X39" i="69"/>
  <c r="X44" i="69"/>
  <c r="X37" i="69"/>
  <c r="C50" i="54" l="1"/>
  <c r="C57" i="54" s="1"/>
  <c r="C59" i="54" s="1"/>
  <c r="C66" i="54" s="1"/>
  <c r="D55" i="54"/>
  <c r="D54" i="54"/>
  <c r="D51" i="54"/>
  <c r="D40" i="54"/>
  <c r="D53" i="54"/>
  <c r="E39" i="54"/>
  <c r="D52" i="54"/>
  <c r="C59" i="26"/>
  <c r="C96" i="26" s="1"/>
  <c r="B33" i="55"/>
  <c r="D63" i="76"/>
  <c r="D100" i="76" s="1"/>
  <c r="C32" i="55"/>
  <c r="I62" i="76"/>
  <c r="D64" i="76"/>
  <c r="Q26" i="75"/>
  <c r="Q21" i="75" s="1"/>
  <c r="Q20" i="75" s="1"/>
  <c r="I46" i="69"/>
  <c r="D45" i="54"/>
  <c r="E43" i="54" s="1"/>
  <c r="B62" i="54"/>
  <c r="B69" i="54" s="1"/>
  <c r="B74" i="54" s="1"/>
  <c r="I58" i="54"/>
  <c r="H67" i="54"/>
  <c r="H56" i="54"/>
  <c r="C73" i="54"/>
  <c r="C46" i="54"/>
  <c r="C60" i="54" s="1"/>
  <c r="B64" i="55"/>
  <c r="B70" i="55" s="1"/>
  <c r="B71" i="55" s="1"/>
  <c r="I30" i="69"/>
  <c r="I23" i="69" s="1"/>
  <c r="S21" i="75"/>
  <c r="S20" i="75" s="1"/>
  <c r="F59" i="26"/>
  <c r="F96" i="26" s="1"/>
  <c r="E59" i="26"/>
  <c r="E96" i="26" s="1"/>
  <c r="G97" i="76"/>
  <c r="F97" i="76"/>
  <c r="G16" i="55"/>
  <c r="F63" i="55"/>
  <c r="F37" i="55"/>
  <c r="G15" i="55"/>
  <c r="E63" i="55"/>
  <c r="E37" i="55"/>
  <c r="E100" i="76"/>
  <c r="C100" i="76"/>
  <c r="D50" i="54" l="1"/>
  <c r="E53" i="54"/>
  <c r="E52" i="54"/>
  <c r="E55" i="54"/>
  <c r="E54" i="54"/>
  <c r="F39" i="54"/>
  <c r="E51" i="54"/>
  <c r="E50" i="54" s="1"/>
  <c r="D49" i="54"/>
  <c r="E40" i="54"/>
  <c r="J58" i="54"/>
  <c r="J56" i="54" s="1"/>
  <c r="I67" i="54"/>
  <c r="I56" i="54"/>
  <c r="B63" i="54"/>
  <c r="E45" i="54"/>
  <c r="F43" i="54" s="1"/>
  <c r="F45" i="54" s="1"/>
  <c r="C68" i="54"/>
  <c r="C61" i="54"/>
  <c r="B77" i="54"/>
  <c r="B78" i="54" s="1"/>
  <c r="B81" i="54" s="1"/>
  <c r="B75" i="54"/>
  <c r="B80" i="54" s="1"/>
  <c r="B79" i="54"/>
  <c r="D46" i="54"/>
  <c r="D60" i="54" s="1"/>
  <c r="D73" i="54"/>
  <c r="X41" i="69"/>
  <c r="X26" i="69"/>
  <c r="G56" i="55"/>
  <c r="G54" i="55"/>
  <c r="C37" i="55"/>
  <c r="G41" i="55"/>
  <c r="C63" i="55"/>
  <c r="G58" i="55"/>
  <c r="D96" i="76"/>
  <c r="E64" i="76"/>
  <c r="C64" i="76"/>
  <c r="C96" i="76" s="1"/>
  <c r="D71" i="54" l="1"/>
  <c r="D70" i="54"/>
  <c r="F53" i="54"/>
  <c r="F51" i="54"/>
  <c r="F52" i="54"/>
  <c r="F54" i="54"/>
  <c r="F55" i="54"/>
  <c r="G39" i="54"/>
  <c r="E49" i="54"/>
  <c r="F40" i="54"/>
  <c r="D57" i="54"/>
  <c r="D59" i="54" s="1"/>
  <c r="D66" i="54" s="1"/>
  <c r="G43" i="54"/>
  <c r="G45" i="54" s="1"/>
  <c r="H43" i="54" s="1"/>
  <c r="H45" i="54" s="1"/>
  <c r="I43" i="54" s="1"/>
  <c r="F73" i="54"/>
  <c r="F46" i="54"/>
  <c r="F60" i="54" s="1"/>
  <c r="F68" i="54" s="1"/>
  <c r="E73" i="54"/>
  <c r="E46" i="54"/>
  <c r="E60" i="54" s="1"/>
  <c r="E68" i="54" s="1"/>
  <c r="D68" i="54"/>
  <c r="D61" i="54"/>
  <c r="C62" i="54"/>
  <c r="C63" i="54" s="1"/>
  <c r="K58" i="54"/>
  <c r="K67" i="54" s="1"/>
  <c r="J67" i="54"/>
  <c r="G63" i="55"/>
  <c r="G23" i="55"/>
  <c r="G37" i="55"/>
  <c r="E96" i="76"/>
  <c r="D97" i="76"/>
  <c r="G40" i="54" l="1"/>
  <c r="F49" i="54"/>
  <c r="H39" i="54"/>
  <c r="G54" i="54"/>
  <c r="G52" i="54"/>
  <c r="G53" i="54"/>
  <c r="G51" i="54"/>
  <c r="G55" i="54"/>
  <c r="F50" i="54"/>
  <c r="E71" i="54"/>
  <c r="E57" i="54"/>
  <c r="E59" i="54" s="1"/>
  <c r="E66" i="54" s="1"/>
  <c r="E70" i="54"/>
  <c r="G46" i="54"/>
  <c r="G60" i="54" s="1"/>
  <c r="G68" i="54" s="1"/>
  <c r="E61" i="54"/>
  <c r="E62" i="54" s="1"/>
  <c r="E63" i="54" s="1"/>
  <c r="K56" i="54"/>
  <c r="C69" i="54"/>
  <c r="C74" i="54" s="1"/>
  <c r="G73" i="54"/>
  <c r="D62" i="54"/>
  <c r="D63" i="54" s="1"/>
  <c r="I45" i="54"/>
  <c r="J43" i="54" s="1"/>
  <c r="H46" i="54"/>
  <c r="H60" i="54" s="1"/>
  <c r="H68" i="54" s="1"/>
  <c r="H73" i="54"/>
  <c r="E97" i="76"/>
  <c r="C97" i="76"/>
  <c r="G50" i="54" l="1"/>
  <c r="F70" i="54"/>
  <c r="F57" i="54"/>
  <c r="F59" i="54" s="1"/>
  <c r="F71" i="54"/>
  <c r="H54" i="54"/>
  <c r="I39" i="54"/>
  <c r="H55" i="54"/>
  <c r="H52" i="54"/>
  <c r="H51" i="54"/>
  <c r="H53" i="54"/>
  <c r="G49" i="54"/>
  <c r="H40" i="54"/>
  <c r="D69" i="54"/>
  <c r="D74" i="54" s="1"/>
  <c r="D77" i="54" s="1"/>
  <c r="C79" i="54"/>
  <c r="C77" i="54"/>
  <c r="C75" i="54"/>
  <c r="C80" i="54" s="1"/>
  <c r="D75" i="54"/>
  <c r="J45" i="54"/>
  <c r="K43" i="54" s="1"/>
  <c r="K45" i="54" s="1"/>
  <c r="I46" i="54"/>
  <c r="I60" i="54" s="1"/>
  <c r="I68" i="54" s="1"/>
  <c r="I73" i="54"/>
  <c r="G57" i="54" l="1"/>
  <c r="G59" i="54" s="1"/>
  <c r="G70" i="54"/>
  <c r="G71" i="54"/>
  <c r="H50" i="54"/>
  <c r="F61" i="54"/>
  <c r="F62" i="54" s="1"/>
  <c r="F63" i="54" s="1"/>
  <c r="F66" i="54"/>
  <c r="H49" i="54"/>
  <c r="I40" i="54"/>
  <c r="I51" i="54"/>
  <c r="I53" i="54"/>
  <c r="I55" i="54"/>
  <c r="I52" i="54"/>
  <c r="J39" i="54"/>
  <c r="I54" i="54"/>
  <c r="D80" i="54"/>
  <c r="G18" i="54" s="1"/>
  <c r="D79" i="54"/>
  <c r="E69" i="54"/>
  <c r="E74" i="54" s="1"/>
  <c r="E79" i="54" s="1"/>
  <c r="K78" i="54"/>
  <c r="H78" i="54"/>
  <c r="J78" i="54"/>
  <c r="D78" i="54"/>
  <c r="I78" i="54"/>
  <c r="E78" i="54"/>
  <c r="F78" i="54"/>
  <c r="C78" i="54"/>
  <c r="C81" i="54" s="1"/>
  <c r="G19" i="54" s="1"/>
  <c r="G78" i="54"/>
  <c r="K73" i="54"/>
  <c r="K46" i="54"/>
  <c r="K60" i="54" s="1"/>
  <c r="K68" i="54" s="1"/>
  <c r="J46" i="54"/>
  <c r="J60" i="54" s="1"/>
  <c r="J68" i="54" s="1"/>
  <c r="J73" i="54"/>
  <c r="H26" i="72"/>
  <c r="H52" i="72" s="1"/>
  <c r="F18" i="72"/>
  <c r="F42" i="72" l="1"/>
  <c r="J18" i="72"/>
  <c r="J40" i="54"/>
  <c r="I49" i="54"/>
  <c r="J51" i="54"/>
  <c r="J53" i="54"/>
  <c r="K39" i="54"/>
  <c r="J52" i="54"/>
  <c r="J55" i="54"/>
  <c r="J54" i="54"/>
  <c r="I50" i="54"/>
  <c r="H71" i="54"/>
  <c r="H57" i="54"/>
  <c r="H59" i="54" s="1"/>
  <c r="H70" i="54"/>
  <c r="G66" i="54"/>
  <c r="G61" i="54"/>
  <c r="G62" i="54" s="1"/>
  <c r="F81" i="54"/>
  <c r="J81" i="54"/>
  <c r="D81" i="54"/>
  <c r="E75" i="54"/>
  <c r="E80" i="54" s="1"/>
  <c r="E81" i="54"/>
  <c r="H81" i="54"/>
  <c r="E77" i="54"/>
  <c r="G81" i="54"/>
  <c r="I81" i="54"/>
  <c r="K81" i="54"/>
  <c r="G20" i="54"/>
  <c r="G21" i="54" s="1"/>
  <c r="F69" i="54"/>
  <c r="F74" i="54" s="1"/>
  <c r="G63" i="54"/>
  <c r="H18" i="72"/>
  <c r="H42" i="72" s="1"/>
  <c r="I70" i="54" l="1"/>
  <c r="I71" i="54"/>
  <c r="I57" i="54"/>
  <c r="I59" i="54" s="1"/>
  <c r="H66" i="54"/>
  <c r="H61" i="54"/>
  <c r="H62" i="54" s="1"/>
  <c r="H63" i="54" s="1"/>
  <c r="K53" i="54"/>
  <c r="K51" i="54"/>
  <c r="K54" i="54"/>
  <c r="K52" i="54"/>
  <c r="K55" i="54"/>
  <c r="J50" i="54"/>
  <c r="K40" i="54"/>
  <c r="K49" i="54" s="1"/>
  <c r="J49" i="54"/>
  <c r="G69" i="54"/>
  <c r="G74" i="54" s="1"/>
  <c r="G75" i="54" s="1"/>
  <c r="F77" i="54"/>
  <c r="F75" i="54"/>
  <c r="F80" i="54" s="1"/>
  <c r="F79" i="54"/>
  <c r="G77" i="54"/>
  <c r="G79" i="54"/>
  <c r="K71" i="54" l="1"/>
  <c r="J70" i="54"/>
  <c r="J57" i="54"/>
  <c r="J59" i="54" s="1"/>
  <c r="K70" i="54"/>
  <c r="J71" i="54"/>
  <c r="K50" i="54"/>
  <c r="K57" i="54" s="1"/>
  <c r="K59" i="54" s="1"/>
  <c r="I61" i="54"/>
  <c r="I62" i="54" s="1"/>
  <c r="I66" i="54"/>
  <c r="H69" i="54"/>
  <c r="H74" i="54" s="1"/>
  <c r="H77" i="54" s="1"/>
  <c r="I63" i="54"/>
  <c r="G80" i="54"/>
  <c r="K66" i="54" l="1"/>
  <c r="K61" i="54"/>
  <c r="K62" i="54" s="1"/>
  <c r="J66" i="54"/>
  <c r="J61" i="54"/>
  <c r="J62" i="54" s="1"/>
  <c r="I69" i="54"/>
  <c r="I74" i="54" s="1"/>
  <c r="I77" i="54" s="1"/>
  <c r="H79" i="54"/>
  <c r="J69" i="54"/>
  <c r="J74" i="54" s="1"/>
  <c r="J79" i="54" s="1"/>
  <c r="H75" i="54"/>
  <c r="H80" i="54" s="1"/>
  <c r="K69" i="54"/>
  <c r="K74" i="54" s="1"/>
  <c r="K77" i="54" s="1"/>
  <c r="I79" i="54"/>
  <c r="J63" i="54"/>
  <c r="I75" i="54"/>
  <c r="I80" i="54" s="1"/>
  <c r="K63" i="54"/>
  <c r="J75" i="54"/>
  <c r="J77" i="54"/>
  <c r="K79" i="54"/>
  <c r="K75" i="54"/>
  <c r="G22" i="55"/>
  <c r="F29" i="55"/>
  <c r="E29" i="55"/>
  <c r="D29" i="55"/>
  <c r="J80" i="54" l="1"/>
  <c r="K80" i="54"/>
  <c r="G21" i="55"/>
  <c r="D33" i="55"/>
  <c r="F33" i="55"/>
  <c r="E33" i="55"/>
  <c r="D44" i="55"/>
  <c r="D52" i="55" s="1"/>
  <c r="F44" i="55"/>
  <c r="F52" i="55" s="1"/>
  <c r="E44" i="55"/>
  <c r="E52" i="55" s="1"/>
  <c r="C29" i="55"/>
  <c r="D64" i="55" l="1"/>
  <c r="D70" i="55" s="1"/>
  <c r="E64" i="55"/>
  <c r="E70" i="55" s="1"/>
  <c r="F64" i="55"/>
  <c r="F70" i="55" s="1"/>
  <c r="G29" i="55"/>
  <c r="G32" i="55"/>
  <c r="G48" i="55"/>
  <c r="C44" i="55"/>
  <c r="C33" i="55" l="1"/>
  <c r="G33" i="55" s="1"/>
  <c r="G44" i="55"/>
  <c r="C52" i="55"/>
  <c r="C64" i="55" s="1"/>
  <c r="G52" i="55" l="1"/>
  <c r="G64" i="55" l="1"/>
  <c r="C70" i="55"/>
  <c r="C71" i="55" l="1"/>
  <c r="D71" i="55" s="1"/>
  <c r="E71" i="55" s="1"/>
  <c r="F71" i="55" s="1"/>
  <c r="G70" i="55"/>
  <c r="G71" i="55" s="1"/>
  <c r="H71" i="69"/>
  <c r="I71" i="69" l="1"/>
  <c r="I19" i="69" s="1"/>
  <c r="H19" i="69"/>
  <c r="AE26" i="78" l="1"/>
  <c r="AJ26" i="78" s="1"/>
  <c r="AA17" i="78"/>
  <c r="AE17" i="78" s="1"/>
  <c r="AJ17" i="78" s="1"/>
  <c r="AE19" i="78"/>
  <c r="AJ19" i="78" s="1"/>
  <c r="E93" i="26" l="1"/>
</calcChain>
</file>

<file path=xl/comments1.xml><?xml version="1.0" encoding="utf-8"?>
<comments xmlns="http://schemas.openxmlformats.org/spreadsheetml/2006/main">
  <authors>
    <author>Tatiana</author>
  </authors>
  <commentList>
    <comment ref="B100" authorId="0">
      <text>
        <r>
          <rPr>
            <b/>
            <sz val="8"/>
            <color indexed="81"/>
            <rFont val="Tahoma"/>
            <family val="2"/>
            <charset val="204"/>
          </rPr>
          <t>Tatiana:</t>
        </r>
        <r>
          <rPr>
            <sz val="8"/>
            <color indexed="81"/>
            <rFont val="Tahoma"/>
            <family val="2"/>
            <charset val="204"/>
          </rPr>
          <t xml:space="preserve">
прибыль до процентов, налогов и амортизации</t>
        </r>
      </text>
    </comment>
  </commentList>
</comments>
</file>

<file path=xl/sharedStrings.xml><?xml version="1.0" encoding="utf-8"?>
<sst xmlns="http://schemas.openxmlformats.org/spreadsheetml/2006/main" count="4317" uniqueCount="1218">
  <si>
    <t>Приложение  № 5</t>
  </si>
  <si>
    <t>Приложение  № 4.2</t>
  </si>
  <si>
    <t>График реализации инвестиционной программы *, млн. рублей с НДС
(представляется ежегодно до 15 декабря года, предшествующего плановому)</t>
  </si>
  <si>
    <t>Приложение  № 4.1</t>
  </si>
  <si>
    <t>Приложение  № 11.1</t>
  </si>
  <si>
    <t>Приложение  №  7.2</t>
  </si>
  <si>
    <t>Приложение  № 7.1</t>
  </si>
  <si>
    <t>Приложение  № 14</t>
  </si>
  <si>
    <t>Приложение  № 2.2</t>
  </si>
  <si>
    <t>Отчет об источниках финансирования инвестиционных программ, млн. рублей 
(представляется ежеквартально)</t>
  </si>
  <si>
    <t>Отчет о вводах/выводах объектов
(представляется ежеквартально)</t>
  </si>
  <si>
    <t>Отчет о ходе реализации проектов (заполняется для наиболее значимых проектов*)
(представляется ежеквартально)</t>
  </si>
  <si>
    <t>Отчет об исполнении сетевых графиков строительства проектов 
(представляется ежеквартально)</t>
  </si>
  <si>
    <t>I. Контрольные  этапы реализации инвестиционного проекта для генерирующих компаний
(представляется ежеквартально)</t>
  </si>
  <si>
    <t>Форма представления показателей финансовой отчетности 
(представляется ежеквартально)</t>
  </si>
  <si>
    <t>Отчет о техническом состоянии объекта
(представляется ежеквартально)</t>
  </si>
  <si>
    <t>N</t>
  </si>
  <si>
    <t>N+1</t>
  </si>
  <si>
    <t>N+2</t>
  </si>
  <si>
    <t>Исходные данные</t>
  </si>
  <si>
    <t>Значение</t>
  </si>
  <si>
    <t>Общая стоимость объекта,  руб. без НДС</t>
  </si>
  <si>
    <t>Прочие расходы, руб. без НДС на объект</t>
  </si>
  <si>
    <t>Срок амортизации, лет</t>
  </si>
  <si>
    <t>Кол-во объектов, ед.</t>
  </si>
  <si>
    <t>Простой период окупаемости, лет</t>
  </si>
  <si>
    <t>Затраты на ремонт объекта, руб. без НДС</t>
  </si>
  <si>
    <t>Дисконтированный период окупаемости, лет</t>
  </si>
  <si>
    <t>Первый  ремонт объекта, лет после постройки</t>
  </si>
  <si>
    <t xml:space="preserve">NPV через 10 лет, руб. </t>
  </si>
  <si>
    <t>технологическое присоединение к эл.сетям предприятия</t>
  </si>
  <si>
    <t>электроснабжение</t>
  </si>
  <si>
    <t>Периодичность ремонта объекта, лет</t>
  </si>
  <si>
    <t>Целесообразность реализации проекта</t>
  </si>
  <si>
    <t>Прочие расходы при эксплуатации объекта, руб. без НДС</t>
  </si>
  <si>
    <t>Возникновение прочих расходов, лет после постройки</t>
  </si>
  <si>
    <t>Периодичность расходов, лет</t>
  </si>
  <si>
    <t>Прочие расходы, руб. без НДС в месяц</t>
  </si>
  <si>
    <t>Рабочий капитал в % от выручки</t>
  </si>
  <si>
    <t xml:space="preserve">Срок кредита </t>
  </si>
  <si>
    <t>Ставка по кредиту</t>
  </si>
  <si>
    <t>Источники финансирования инвестиционных программ 
МУП "Троицкая электросеть", млн. рублей</t>
  </si>
  <si>
    <t>эл.энергия</t>
  </si>
  <si>
    <t>Финансовая модель 
МУП "Троицкая электросеть"
по годам до 2020 года включительно</t>
  </si>
  <si>
    <t>Выручка, *</t>
  </si>
  <si>
    <t>Себестоимость*</t>
  </si>
  <si>
    <t>* без НДС</t>
  </si>
  <si>
    <t>Расходы по текущей деятельности, всего*</t>
  </si>
  <si>
    <t>Ставка по кредиту без учета субсидирования</t>
  </si>
  <si>
    <t>Доля заемных средств</t>
  </si>
  <si>
    <t>Ставка дисконтирования на собственный капитал</t>
  </si>
  <si>
    <t>Доля собственных средств</t>
  </si>
  <si>
    <t>WACC</t>
  </si>
  <si>
    <t>Период</t>
  </si>
  <si>
    <t>Прогноз инфляции</t>
  </si>
  <si>
    <t>Кумулятивная инфляция</t>
  </si>
  <si>
    <t xml:space="preserve">Доход, руб. без НДС </t>
  </si>
  <si>
    <t>Кредит, руб.</t>
  </si>
  <si>
    <t>Основной долг на начало периода</t>
  </si>
  <si>
    <t>Поступление кредита</t>
  </si>
  <si>
    <t>Погашение основного долга</t>
  </si>
  <si>
    <t>Начисление процентов</t>
  </si>
  <si>
    <t>БДР, руб.</t>
  </si>
  <si>
    <t>Доход</t>
  </si>
  <si>
    <t>Операционные расходы</t>
  </si>
  <si>
    <t>Ремонт объекта</t>
  </si>
  <si>
    <t>Налог на имущество (После ввода объекта в эксплуатацию)</t>
  </si>
  <si>
    <t>EBIT</t>
  </si>
  <si>
    <t>Проценты</t>
  </si>
  <si>
    <t>Прибыль до налогообложения</t>
  </si>
  <si>
    <t>Денежный поток на собственный капитал, руб.</t>
  </si>
  <si>
    <t>НДС</t>
  </si>
  <si>
    <t>Изменения в рабочем капитале</t>
  </si>
  <si>
    <t>Инвестиции</t>
  </si>
  <si>
    <t>Изменения финансовых обязательств</t>
  </si>
  <si>
    <t>Чистый денежный поток</t>
  </si>
  <si>
    <t>Накопленный ЧДП</t>
  </si>
  <si>
    <t>Коэффициент дисконтирования</t>
  </si>
  <si>
    <t>PV</t>
  </si>
  <si>
    <t>NPV (без учета продажи)</t>
  </si>
  <si>
    <t>IRR</t>
  </si>
  <si>
    <t>PP</t>
  </si>
  <si>
    <t>DPP</t>
  </si>
  <si>
    <t>Продукт 1</t>
  </si>
  <si>
    <t>Продукт 2</t>
  </si>
  <si>
    <t>Продукт 3</t>
  </si>
  <si>
    <t>Обслуживание</t>
  </si>
  <si>
    <t>Прочее</t>
  </si>
  <si>
    <t>Прямая себестоимость</t>
  </si>
  <si>
    <t>Накладные расходы</t>
  </si>
  <si>
    <t>Операционная прибыль</t>
  </si>
  <si>
    <t>Внереализационные расходы</t>
  </si>
  <si>
    <t>Чистая прибыль/убыток</t>
  </si>
  <si>
    <t>Чистая прибыль с учетом субсидий по процентам</t>
  </si>
  <si>
    <t>Операционный денежный поток</t>
  </si>
  <si>
    <t>Поступления</t>
  </si>
  <si>
    <t>Выбытия</t>
  </si>
  <si>
    <t>Платежи по прямой себестоимости</t>
  </si>
  <si>
    <t>Заводские расходы</t>
  </si>
  <si>
    <t>Процентные платежи</t>
  </si>
  <si>
    <t>Итого операционный денежный поток</t>
  </si>
  <si>
    <t>Инвестиционный денежный поток</t>
  </si>
  <si>
    <t>Итого инвестиционный денежный поток</t>
  </si>
  <si>
    <t>Финансовый денежный поток</t>
  </si>
  <si>
    <t>Эмиссия акций</t>
  </si>
  <si>
    <t>Привлечение кредитов</t>
  </si>
  <si>
    <t>Погашение кредитов и займов</t>
  </si>
  <si>
    <t>Итого финансовый денежный поток</t>
  </si>
  <si>
    <t>Итого денежный поток</t>
  </si>
  <si>
    <t>Меры господдержки</t>
  </si>
  <si>
    <t>Реструктуризация дефицитных кредитов</t>
  </si>
  <si>
    <t xml:space="preserve">Увеличение капитализации </t>
  </si>
  <si>
    <t>Субсидирование процентной ставки (рестр)</t>
  </si>
  <si>
    <t>Субсидирование процентной ставки</t>
  </si>
  <si>
    <t>Нарастающим итогом</t>
  </si>
  <si>
    <t>остаток денежных средств на начало периода</t>
  </si>
  <si>
    <t>Кредиты на начало</t>
  </si>
  <si>
    <t>Кредиты на конец</t>
  </si>
  <si>
    <t>Приложение  № 4.3</t>
  </si>
  <si>
    <t>Приложение  № 2.3</t>
  </si>
  <si>
    <t>год N</t>
  </si>
  <si>
    <t>1 кв. года N</t>
  </si>
  <si>
    <t>2 кв. года N</t>
  </si>
  <si>
    <t>3 кв. года N</t>
  </si>
  <si>
    <t>4 кв. года N</t>
  </si>
  <si>
    <t>Технические характеристики объектов</t>
  </si>
  <si>
    <t>Генерирующие объекты</t>
  </si>
  <si>
    <t>мощность, МВт</t>
  </si>
  <si>
    <t>Иные 
объекты</t>
  </si>
  <si>
    <t>Иные
объекты</t>
  </si>
  <si>
    <t>Нормативный 
срок службы, 
лет</t>
  </si>
  <si>
    <t>тепловая энергия,
Гкал/час</t>
  </si>
  <si>
    <t>тепловая энергия, 
Гкал/час</t>
  </si>
  <si>
    <t>* Заполняется согласно приложению 3.2.</t>
  </si>
  <si>
    <t>Отчет об исполнении основных этапов работ по реализации инвестиционной программы компании в отчетном году
(представляется ежеквартально)</t>
  </si>
  <si>
    <t>N+4</t>
  </si>
  <si>
    <t>N+5</t>
  </si>
  <si>
    <t>N+6</t>
  </si>
  <si>
    <t>N+7</t>
  </si>
  <si>
    <t>N+8</t>
  </si>
  <si>
    <t>год окончания 
строительства объекта</t>
  </si>
  <si>
    <t>Финансовая модель по проекту инвестиционной программы</t>
  </si>
  <si>
    <t>Финансовый план на период реализации инвестиционной программы
МУП "Троицкая электросеть"</t>
  </si>
  <si>
    <t>Отчет об исполнении финансового плана
МУП "Троицкая электросеть"</t>
  </si>
  <si>
    <t>* форма заполняется:
- в отношении вновь создаваемых объектов, для которых могут применяться расчеты экономической эффективности реализации инвестиционных проектов
- в отношении реконструируемых объектов в том случае, если данный объект после реконструкции "создает" новый финансовый поток
- по проеткам, общая стоимость реализации которых составляет 500 млн.рублей и более</t>
  </si>
  <si>
    <t xml:space="preserve">Всего поступления 
( I р.+ 1п. IV р. + 2 п. IX р. + 1 п. X р. +  XI р. + XIII р. + 2п.XIV р. + XV р.)                             </t>
  </si>
  <si>
    <t>Всего расходы 
(II р. - 3п. II р. + 2п. IV р. + 1 п. IX р. + 2 п. X р. + VI р. + VIII р. +  XII р. + 1 п. XIV р.+ XVI р.)</t>
  </si>
  <si>
    <t xml:space="preserve">План ввода/вывода объектов в году N, млн. рублей </t>
  </si>
  <si>
    <t xml:space="preserve">Наименование контрольных этапов реализации инвестпроекта с указанием событий/работ критического пути сетевого графика * </t>
  </si>
  <si>
    <t>* - заполняется в соответствии с приложением 3.2</t>
  </si>
  <si>
    <t>Реконструкция РП-38</t>
  </si>
  <si>
    <t>Реконструкция ТП-512. Замена оборудования РУ-10кВ</t>
  </si>
  <si>
    <t>Реконструкция ТП-513. Замена оборудования РУ-10кВ</t>
  </si>
  <si>
    <t>Реконструкция ТП-515. Замена оборудования РУ-10кВ</t>
  </si>
  <si>
    <t>Реконструкция ТП-511. Замена оборудования РУ-10кВ</t>
  </si>
  <si>
    <t>Прокладка и монтаж фидерных кабелей 10кВ от П/с 377 к РП-38</t>
  </si>
  <si>
    <t>Прокладка и монтаж КЛ 10кВ: РП38-ТП511; РП38-ТП512; РП38-ТП513; РП38-котельная РУ-10кВ</t>
  </si>
  <si>
    <t>Прокладка и монтаж КЛ 10кВ: ТП510-ТП511; ТП511-ТП512</t>
  </si>
  <si>
    <t>Прокладка и монтаж КЛ 10кВ: ТП1162-ТП515; ТП1225-ТП515</t>
  </si>
  <si>
    <t>Реконструкция РП-37.Замена оборудования РУ-10кВ.</t>
  </si>
  <si>
    <t>Реконструкция РП-36.Замена оборудования РУ-10кВ.</t>
  </si>
  <si>
    <t>ТП506; м-н "В" (котельная 22 и школа №2)</t>
  </si>
  <si>
    <t>ТП-569; ул.Дальняя</t>
  </si>
  <si>
    <t>ТП509; Центральная-26, ЦТП-15</t>
  </si>
  <si>
    <t>ТП540; ул.Заречная</t>
  </si>
  <si>
    <t>РП-34; ул.Текстильщиков</t>
  </si>
  <si>
    <t>ТП508; ул.Юбилейная-3, ул.Центральная-12А</t>
  </si>
  <si>
    <t>ТП543; Промышленно-складская зона</t>
  </si>
  <si>
    <t>ТП528; Очистные сооружения</t>
  </si>
  <si>
    <t>ТП502; ул.Солнечная-4</t>
  </si>
  <si>
    <t>РП-39; Очистные сооружения 42км</t>
  </si>
  <si>
    <t>ТП516; Химчистка и д/сад №5</t>
  </si>
  <si>
    <t>ТП510; ул.Спортивная-5,7</t>
  </si>
  <si>
    <t>МУП "Троицкая электроросеть"                                                  Р.Н. Крохун</t>
  </si>
  <si>
    <t xml:space="preserve">                      Р.Н. Крохун</t>
  </si>
  <si>
    <t>Прокладка и монтаж КЛ 10кВ: РП38-ТП553; РП38-ТП1162; РП38-ТП1225</t>
  </si>
  <si>
    <t>Автоматизированная система телемеханики городских электрических сетей "НТС-7000"</t>
  </si>
  <si>
    <t>ТП-566; ул.Заречная</t>
  </si>
  <si>
    <t>ТП-570; 41км Калужского шоссе</t>
  </si>
  <si>
    <t>КТП-571; 41 км Калужского шоссе</t>
  </si>
  <si>
    <t>ТП-567; ул.Промышленная</t>
  </si>
  <si>
    <t>РП-42; ул.Центральная</t>
  </si>
  <si>
    <t>ТП-572; Коммунально-складская зона</t>
  </si>
  <si>
    <t>РП-41; ул.Дальняя</t>
  </si>
  <si>
    <t>ТП-569; ул.Дпльняя</t>
  </si>
  <si>
    <t>АСБУ</t>
  </si>
  <si>
    <t>+</t>
  </si>
  <si>
    <t>-</t>
  </si>
  <si>
    <t>АПВПг</t>
  </si>
  <si>
    <t>Трансформатор масляный ТМГ 630/10/0,4 Y/Y-0</t>
  </si>
  <si>
    <t>Автомобиль ГАЗЕЛЬ</t>
  </si>
  <si>
    <t>__________Воробьева А.П.</t>
  </si>
  <si>
    <t>________Воробьева А.П.</t>
  </si>
  <si>
    <t>мощность, 
 МВА</t>
  </si>
  <si>
    <t xml:space="preserve"> +</t>
  </si>
  <si>
    <t xml:space="preserve"> -</t>
  </si>
  <si>
    <t>Директор</t>
  </si>
  <si>
    <t>Реконструкция РП-38; 10кВ</t>
  </si>
  <si>
    <t>Реконструкция ТП-512. Замена оборудования РУ-10кВ; 10кВ</t>
  </si>
  <si>
    <t>Реконструкция ТП-513. Замена оборудования РУ-10кВ; 10кВ</t>
  </si>
  <si>
    <t>Реконструкция ТП-515. Замена оборудования РУ-10кВ; 10кВ</t>
  </si>
  <si>
    <t>Реконструкция ТП-511. Замена оборудования РУ-10кВ; 10кВ</t>
  </si>
  <si>
    <t>Прокладка и монтаж фидерных кабелей 10кВ от П/с 377 к РП-38; 10кВ</t>
  </si>
  <si>
    <t>Реконструкция РП-36.Замена оборудования РУ-10кВ; 10кВ</t>
  </si>
  <si>
    <t>Реконструкция РП-37.Замена оборудования РУ-10кВ; 10кВ</t>
  </si>
  <si>
    <t>ТП506; м-н "В" (котельная 22 и школа №2); 10кВ</t>
  </si>
  <si>
    <t>ТП509; Центральная-26, ЦТП-15; 10кВ</t>
  </si>
  <si>
    <t>ТП540; ул.Заречная; 10кВ</t>
  </si>
  <si>
    <t>РП-34; ул.Текстильщиков; 10кВ</t>
  </si>
  <si>
    <t>ТП508; ул.Юбилейная-3, ул.Центральная-12А; 10кВ</t>
  </si>
  <si>
    <t>ТП543; Промышленно-складская зона; 10кВ</t>
  </si>
  <si>
    <t>ТП528; Очистные сооружения; 10кВ</t>
  </si>
  <si>
    <t>ТП502; ул.Солнечная-4; 10кВ</t>
  </si>
  <si>
    <t>РП-39; Очистные сооружения 42км; 10кВ</t>
  </si>
  <si>
    <t>Отчет о техническом состоянии объекта
МУП "Троицкая электросеть" за  2010 год</t>
  </si>
  <si>
    <t>«28» февраля 2011 года</t>
  </si>
  <si>
    <t xml:space="preserve">Прокладка и монтаж КЛ 10кВ:РП38-ТП513 </t>
  </si>
  <si>
    <t>Прокладка и монтаж КЛ 10кВ: ТП513-ТП508</t>
  </si>
  <si>
    <t>Прокладка и монтаж КЛ 10кВ: ТП515 - ТП553</t>
  </si>
  <si>
    <t>ТП516; Химчистка и д/сад №5; 10кВ</t>
  </si>
  <si>
    <t>ТП510; ул.Спортивная-5,7; 10кВ</t>
  </si>
  <si>
    <t>ТП-536; ул.Мирная, д.17А; 10кВ</t>
  </si>
  <si>
    <t>ТП-541; 41 км Калужского шоссе; 10кВ</t>
  </si>
  <si>
    <t>РП-40; ул.Текстильщиков; 6кВ</t>
  </si>
  <si>
    <t>ТП-566; ул.Заречная; 10кВ</t>
  </si>
  <si>
    <t>ТП-570; 41км Калужского шоссе; 10кВ</t>
  </si>
  <si>
    <t>КТП-571; 41 км Калужского шоссе; 10кВ</t>
  </si>
  <si>
    <t>ТП-567; ул.Промышленная; 10кВ</t>
  </si>
  <si>
    <t>РП-42; ул.Центральная; 10кВ</t>
  </si>
  <si>
    <t>ТП-572; Коммунально-складская зона; 10кВ</t>
  </si>
  <si>
    <t>РП-41; ул.Дальняя; 10кВ</t>
  </si>
  <si>
    <t>ТП-569; ул.Дальняя; 10кВ</t>
  </si>
  <si>
    <t>ТП-578; территория детского кардиологического санатория №20 "Красная Пахра"; 10кВ</t>
  </si>
  <si>
    <t>ТП-579; территория детского кардиологического санатория №20 "Красная Пахра"; 10кВ</t>
  </si>
  <si>
    <t>ТП-576; ул.Пионерский проезд,1; 10кВ</t>
  </si>
  <si>
    <t>Кабельная линия РП-34-ТП-566; ул.Текстильщиков-ул.Заречная; 10кВ</t>
  </si>
  <si>
    <t>Кабельная линия ТП-540-ТП-566; ул.Заречная; 10кВ</t>
  </si>
  <si>
    <t>Кабельная линия ТП-569-ТП-570; ул.Дальная-41 км.Калужского шоссе; 10кВ</t>
  </si>
  <si>
    <t>Кабельная линия ТП-570-ТП-571; 41 км.Калужского шоссе; 10кВ</t>
  </si>
  <si>
    <t>Кабельная линия РП-39-ТП-508; очистные сооружения 42 км-ул.Юбилейная, 3, Центральная, 12А; 10кВ</t>
  </si>
  <si>
    <t>Кабельная линия  ТП-528-ТП-543; Очистные сооружения-Промышленно-складская зона; 10кВ</t>
  </si>
  <si>
    <t>Кабельная линия РП-39-ТП-567; Очистные сооружения 42 км-ул.Промышленная; 10кВ</t>
  </si>
  <si>
    <t>Кабельная линия ТП-510-ТП-513; ул.Спортивная,5,7-ул.Пионерская,1, склад РСУ; 10кВ</t>
  </si>
  <si>
    <t>Кабельная линия ПС-727-РП-42; 42-км.Калужского шоссе-ул.Центральная; 10кВ</t>
  </si>
  <si>
    <t>Кабельная линия ТП-548-ТП-572, 42 км.-промышленная зона; 10кВ</t>
  </si>
  <si>
    <t>Кабельная линия РП-41-РП-39; ул.Дальная-Очистные сооружения, 42 км; 10кВ</t>
  </si>
  <si>
    <t>Кабельная линия РП-41-ТП-569; ул.Дальная; 10кВ</t>
  </si>
  <si>
    <t>Кабельная линия ПС-377-РП-35; 38-км Калужского шоссе-Октябрьский проспект, 21; 10кВ</t>
  </si>
  <si>
    <t>Кабельная линия ТП-578-ТП-579; территория ДСК № 20 "Красная Пахра"; 10кВ</t>
  </si>
  <si>
    <t>Кабельная линия РП40-ТП-576; ул.Текстильщиков-ул.Пионерский проезд,1; 6кВ</t>
  </si>
  <si>
    <t>_______Воробьева А.П.</t>
  </si>
  <si>
    <t>«___»________ 2010 года</t>
  </si>
  <si>
    <t>_________________Воробьева А.П.</t>
  </si>
  <si>
    <t>«___»_марта_ 2010__ года</t>
  </si>
  <si>
    <t xml:space="preserve">                                ________Воробьева А.П.</t>
  </si>
  <si>
    <t>фонд накопления</t>
  </si>
  <si>
    <t>отчисления собственнику</t>
  </si>
  <si>
    <t>прочие расходы</t>
  </si>
  <si>
    <t>Перечень инвестиционных проектов инвестиционной программы  МУП "Троицкая электросеть"и план их финансирования</t>
  </si>
  <si>
    <t>всего,
год 2009</t>
  </si>
  <si>
    <t xml:space="preserve">Источники финансирования инвестиционной программы на год 2009 год, млн. рублей </t>
  </si>
  <si>
    <t>___________Воробьева А.П.</t>
  </si>
  <si>
    <t xml:space="preserve">Стоимость основных этапов работ по реализации инвестиционной программы МУП "Троицкая электросеть" на 2011 год </t>
  </si>
  <si>
    <t>Кабельная линия РП-34-ТП-566; ул.Текстильщиков-ул.Заречная</t>
  </si>
  <si>
    <t>Кабельная линия ТП-540-ТП-566; ул.Заречная</t>
  </si>
  <si>
    <t>Кабельная линия ТП-569-ТП-570; ул.Дальная-41 км.Калужского шоссе</t>
  </si>
  <si>
    <t>Кабельная линия ТП-570-ТП-571; 41 км.Калужского шоссе</t>
  </si>
  <si>
    <t>Кабельная линия РП-39-ТП-508; очистные сооружения 42 км-ул.Юбилейная, 3, Центральная, 12А</t>
  </si>
  <si>
    <t>Кабельная линия  ТП-528-ТП-543; Очистные сооружения-Промышленно-складская зона</t>
  </si>
  <si>
    <t>Кабельная линия РП-39-ТП-567; Очистные сооружения 42 км-ул.Промышленная</t>
  </si>
  <si>
    <t>Кабельная линия ТП-510-ТП-513; ул.Спортивная,5,7-ул.Пионерская,1, склад РСУ</t>
  </si>
  <si>
    <t>Кабельная линия ПС-727-РП-42; 42-км.Калужского шоссе-ул.Центральная</t>
  </si>
  <si>
    <t>Кабельная линия ТП-548-ТП-572, 42 км.-промышленная зона</t>
  </si>
  <si>
    <t>Кабельная линия РП-41-РП-39; ул.Дальная-Очистные сооружения, 42 км</t>
  </si>
  <si>
    <t>Кабельная линия РП-41-ТП-569; ул.Дальная</t>
  </si>
  <si>
    <t>Кабельная линия ПС-377-РП-35; 38-км Калужского шоссе-Октябрьский проспект, 21</t>
  </si>
  <si>
    <t>ТП-536; ул.Мирная, д.17А</t>
  </si>
  <si>
    <t>ТП-541; 41 км Калужского шоссе</t>
  </si>
  <si>
    <t>РП-40; ул.Текстильщиков</t>
  </si>
  <si>
    <t>ТП-578; территория детского кардиологического санатория №20 "Красная Пахра"</t>
  </si>
  <si>
    <t>ТП-579; территория детского кардиологического санатория №20 "Красная Пахра"</t>
  </si>
  <si>
    <t>ТП-576; ул.Пионерский проезд,1</t>
  </si>
  <si>
    <t>Кабельная линия РП34-ТП-578; ул.Текстильщиков-территория ДСК № 20 "Красная Пахра"</t>
  </si>
  <si>
    <t>Кабельная линия ТП-578-ТП-579; территория ДСК № 20 "Красная Пахра"</t>
  </si>
  <si>
    <t>Кабельная линия РП40-ТП-576; ул.Текстильщиков-ул.Пионерский проезд,1</t>
  </si>
  <si>
    <t>ТМГ</t>
  </si>
  <si>
    <t>2 ТМГ</t>
  </si>
  <si>
    <t>5 ТМГ</t>
  </si>
  <si>
    <t>1 ТМГ</t>
  </si>
  <si>
    <t>№ п/п</t>
  </si>
  <si>
    <t>№</t>
  </si>
  <si>
    <t>1.</t>
  </si>
  <si>
    <t>1.1.</t>
  </si>
  <si>
    <t>1.2.</t>
  </si>
  <si>
    <t>2.</t>
  </si>
  <si>
    <t>2.1.</t>
  </si>
  <si>
    <t>2.2.</t>
  </si>
  <si>
    <t>2.3.</t>
  </si>
  <si>
    <t>2.4.</t>
  </si>
  <si>
    <t>4.1.</t>
  </si>
  <si>
    <t>4.2.</t>
  </si>
  <si>
    <t>4.3.</t>
  </si>
  <si>
    <t>5.1.</t>
  </si>
  <si>
    <t>5.2.</t>
  </si>
  <si>
    <t>1.3.</t>
  </si>
  <si>
    <t>№№</t>
  </si>
  <si>
    <t>Источник финансирования</t>
  </si>
  <si>
    <t>Причины отклонений</t>
  </si>
  <si>
    <t>всего</t>
  </si>
  <si>
    <t>1 кв</t>
  </si>
  <si>
    <t>2 кв</t>
  </si>
  <si>
    <t>3 кв</t>
  </si>
  <si>
    <t>4 кв</t>
  </si>
  <si>
    <t>план</t>
  </si>
  <si>
    <t>факт</t>
  </si>
  <si>
    <t>ВСЕГО источников финансирования</t>
  </si>
  <si>
    <t>Собственные средства</t>
  </si>
  <si>
    <t>Прибыль, направляемая на инвестиции:</t>
  </si>
  <si>
    <t>1.1.1.</t>
  </si>
  <si>
    <t>Амортизация</t>
  </si>
  <si>
    <t>Возврат НДС</t>
  </si>
  <si>
    <t xml:space="preserve">Нач-к    ПТО                                                   </t>
  </si>
  <si>
    <t>1.4.</t>
  </si>
  <si>
    <t>Прочие собственные средства</t>
  </si>
  <si>
    <t xml:space="preserve">1.4.1. </t>
  </si>
  <si>
    <t>Бюджетное финансирование</t>
  </si>
  <si>
    <t>Прочие привлеченные средства</t>
  </si>
  <si>
    <t>II.</t>
  </si>
  <si>
    <t>III.</t>
  </si>
  <si>
    <t>Наименование объекта</t>
  </si>
  <si>
    <t xml:space="preserve">ВСЕГО, </t>
  </si>
  <si>
    <t>Объект 1</t>
  </si>
  <si>
    <t>…</t>
  </si>
  <si>
    <t>Объект 2</t>
  </si>
  <si>
    <t>I.</t>
  </si>
  <si>
    <t>1.1.2.</t>
  </si>
  <si>
    <t>Ввод мощностей</t>
  </si>
  <si>
    <t>Итого</t>
  </si>
  <si>
    <t>Средства внешних инвесторов</t>
  </si>
  <si>
    <t>1.1.3.</t>
  </si>
  <si>
    <t>1.1.3.1.</t>
  </si>
  <si>
    <t>1.1.3.2.</t>
  </si>
  <si>
    <t>в т.ч. инвестиционная составляющая в тарифе</t>
  </si>
  <si>
    <t xml:space="preserve">в т.ч. прибыль со свободного сектора </t>
  </si>
  <si>
    <t>Новое строительство</t>
  </si>
  <si>
    <t>2.5.</t>
  </si>
  <si>
    <t>Наименование проекта</t>
  </si>
  <si>
    <t>МВт, Гкал/час, км, МВА</t>
  </si>
  <si>
    <t>1 кв. 2009 г.</t>
  </si>
  <si>
    <t>2 кв. 2009 г.</t>
  </si>
  <si>
    <t>3 кв. 2009 г.</t>
  </si>
  <si>
    <t>4 кв. 2009 г.</t>
  </si>
  <si>
    <t>млн.рублей</t>
  </si>
  <si>
    <t>Проектная мощность/
протяженность сетей</t>
  </si>
  <si>
    <t>Показатели</t>
  </si>
  <si>
    <t>Выручка от реализации товаров (работ, услуг),   всего</t>
  </si>
  <si>
    <t>Материальные расходы, всего</t>
  </si>
  <si>
    <t>Расходы на оплату труда с учетом ЕСН</t>
  </si>
  <si>
    <t>3.</t>
  </si>
  <si>
    <t>Амортизационные отчисления</t>
  </si>
  <si>
    <t>4.</t>
  </si>
  <si>
    <t>Прочие расходы, всего</t>
  </si>
  <si>
    <t>в том числе</t>
  </si>
  <si>
    <t>Ремонт основных средств</t>
  </si>
  <si>
    <t>в том числе:</t>
  </si>
  <si>
    <t>4.4.</t>
  </si>
  <si>
    <t>4.5.</t>
  </si>
  <si>
    <t>4.6.</t>
  </si>
  <si>
    <t>5.</t>
  </si>
  <si>
    <t>Налоги  и сборы, всего</t>
  </si>
  <si>
    <t>5.3.</t>
  </si>
  <si>
    <t>IV.</t>
  </si>
  <si>
    <t>Внереализационные доходы и расходы (сальдо)</t>
  </si>
  <si>
    <t>Внереализационные доходы, всего</t>
  </si>
  <si>
    <t>Внереализационные расходы, всего</t>
  </si>
  <si>
    <t>V.</t>
  </si>
  <si>
    <t>Прибыль до налоообложения (III + IV)</t>
  </si>
  <si>
    <t>VI.</t>
  </si>
  <si>
    <t>Налог на прибыль</t>
  </si>
  <si>
    <t>VII.</t>
  </si>
  <si>
    <t xml:space="preserve">Чистая прибыль  </t>
  </si>
  <si>
    <t>VIII.</t>
  </si>
  <si>
    <t>млн. рублей</t>
  </si>
  <si>
    <t>год 
начала 
сроительства</t>
  </si>
  <si>
    <t>год 
окончания 
строительства</t>
  </si>
  <si>
    <t>X.</t>
  </si>
  <si>
    <t>Привлечение заемных средств</t>
  </si>
  <si>
    <t>в том числе на:</t>
  </si>
  <si>
    <t>XI.</t>
  </si>
  <si>
    <t xml:space="preserve">Погашение заемных средств  </t>
  </si>
  <si>
    <t>XII.</t>
  </si>
  <si>
    <t>XIII.</t>
  </si>
  <si>
    <t>XIV.</t>
  </si>
  <si>
    <t>Справочно:</t>
  </si>
  <si>
    <t>EBITDA</t>
  </si>
  <si>
    <t>в т.ч. в части ДПМ*</t>
  </si>
  <si>
    <t>Долг на конец периода</t>
  </si>
  <si>
    <t>*заполняется ОГК/ТГК</t>
  </si>
  <si>
    <t>2.6.</t>
  </si>
  <si>
    <t>Стадия реализации проекта</t>
  </si>
  <si>
    <t>С/П*</t>
  </si>
  <si>
    <t>в т.ч. от технологического присоединения (для электросетевых компаний)</t>
  </si>
  <si>
    <t>в т.ч. от технологического присоединения генерации</t>
  </si>
  <si>
    <t>в т.ч. от технологического присоединения потребителей</t>
  </si>
  <si>
    <t>в т.ч. средства допэмиссии</t>
  </si>
  <si>
    <t>Привлеченные средства, в т.ч.:</t>
  </si>
  <si>
    <t>Объем финансирования
2009</t>
  </si>
  <si>
    <t>Отчет об исполнении инвестиционной программы МУП "Троицкая электросеть", млн. рублей с НДС
(представляется ежеквартально)</t>
  </si>
  <si>
    <t>______________Воробьева А.П.</t>
  </si>
  <si>
    <t>«___»_марта_ 2010 года</t>
  </si>
  <si>
    <t>Отчет об исполнении основных этапов работ по реализации инвестиционной программы МУП "Троицкая электросеть" в отчетном 2009 году
(представляется ежеквартально)</t>
  </si>
  <si>
    <t>Отчет об источниках финансирования инвестиционных программ МУП "Троицкая электросеть" за 2009 год, млн. рублей 
(представляется ежеквартально)</t>
  </si>
  <si>
    <t>Облигационные займы</t>
  </si>
  <si>
    <t>Займы организаций</t>
  </si>
  <si>
    <t>* план в соответствии с утвержденной инвестиционной программой</t>
  </si>
  <si>
    <t>план*</t>
  </si>
  <si>
    <t>Кредиты</t>
  </si>
  <si>
    <t>Наименование инвестиционного проекта__________________________________</t>
  </si>
  <si>
    <t>Вывод мощностей</t>
  </si>
  <si>
    <t>уточнения стоимости по результатам утвержденной ПСД</t>
  </si>
  <si>
    <t>в том числе за счет</t>
  </si>
  <si>
    <t>уточнения стоимости по результатм закупочных процедур</t>
  </si>
  <si>
    <t>%</t>
  </si>
  <si>
    <t>Оплата процентов за привлеченные кредитные ресурсы</t>
  </si>
  <si>
    <t>Энергосбережение и повышение энергетической эффективности</t>
  </si>
  <si>
    <t xml:space="preserve">Создание систем телемеханики  и связи </t>
  </si>
  <si>
    <t>Установка устройств регулирования напряжения и компенсации реактивной мощности</t>
  </si>
  <si>
    <t>Техническое перевооружение и реконструкция</t>
  </si>
  <si>
    <t>Отклонение ***</t>
  </si>
  <si>
    <t>факт**</t>
  </si>
  <si>
    <t>** накопленным итогом за год</t>
  </si>
  <si>
    <t>IX.</t>
  </si>
  <si>
    <t>Капитальные вложения</t>
  </si>
  <si>
    <r>
      <t xml:space="preserve">Возмещаемый НДС </t>
    </r>
    <r>
      <rPr>
        <sz val="12"/>
        <rFont val="Times New Roman"/>
        <family val="1"/>
        <charset val="204"/>
      </rPr>
      <t>(поступления)</t>
    </r>
  </si>
  <si>
    <t>в том числе по:</t>
  </si>
  <si>
    <t>в том числе ПТП</t>
  </si>
  <si>
    <t>план**</t>
  </si>
  <si>
    <t>факт***</t>
  </si>
  <si>
    <t>6.1.</t>
  </si>
  <si>
    <t>6.2.</t>
  </si>
  <si>
    <t>6.3.</t>
  </si>
  <si>
    <t>6.4.</t>
  </si>
  <si>
    <t xml:space="preserve">Укрупненный сетевой график выполнения инвестиционного проекта  </t>
  </si>
  <si>
    <t>по состоянию на ____ 20_____ г.</t>
  </si>
  <si>
    <t>Процент исполнения  работ за весь период (%)</t>
  </si>
  <si>
    <t>Основные причины невыполнения</t>
  </si>
  <si>
    <t>начало (дата)</t>
  </si>
  <si>
    <t>окончание (дата)</t>
  </si>
  <si>
    <t>I. Контрольные  этапы реализации инвестиционного проекта для генерирующих компаний</t>
  </si>
  <si>
    <t xml:space="preserve">№ п/п
п/п
</t>
  </si>
  <si>
    <t>Наименование</t>
  </si>
  <si>
    <t>Тип</t>
  </si>
  <si>
    <t xml:space="preserve">Предпроектный этап </t>
  </si>
  <si>
    <t xml:space="preserve">Выбор площадки строительства </t>
  </si>
  <si>
    <t xml:space="preserve">событие </t>
  </si>
  <si>
    <t>Проведение инженерных изысканий на выбранной площадке строительства</t>
  </si>
  <si>
    <t>работа</t>
  </si>
  <si>
    <t>Проектный этап</t>
  </si>
  <si>
    <t>Заключение договора на разработку ТЭО</t>
  </si>
  <si>
    <t>событие</t>
  </si>
  <si>
    <t>Заключение договора на разработку рабочего проекта</t>
  </si>
  <si>
    <t>Разработка и утверждение ТЭО</t>
  </si>
  <si>
    <t>Разработка рабочего проекта</t>
  </si>
  <si>
    <t>Получение положительного заключения государственной экспертизы на ТЭО</t>
  </si>
  <si>
    <t>Получение разрешения на строительство</t>
  </si>
  <si>
    <t>Организационный этап</t>
  </si>
  <si>
    <t>3.1.</t>
  </si>
  <si>
    <t>Заключение договора с генеральным подрядчиком (EPC, EPCM) или договоров с основными подрядчиками</t>
  </si>
  <si>
    <t>3.2.</t>
  </si>
  <si>
    <t>Получение правоустанавливающих документов на земельный участк под строительство</t>
  </si>
  <si>
    <t>3.3.</t>
  </si>
  <si>
    <t xml:space="preserve">Заключение договоров на поставщику основного оборудования </t>
  </si>
  <si>
    <t>3.3.1.</t>
  </si>
  <si>
    <t>График поставки основного оборудования на объект</t>
  </si>
  <si>
    <t>Строительные работы</t>
  </si>
  <si>
    <t>Подготовка площадки строительства</t>
  </si>
  <si>
    <t xml:space="preserve">Строительство основных сооружений (главного корпуса, гидротехнических сооружений, объектов топливного хозяйства, технического водоснабжения и др.) </t>
  </si>
  <si>
    <t>Сдача основных сооружений под монтаж оборудования</t>
  </si>
  <si>
    <t>Монтаж и ввод в работу грузоподъёмных механизмов для монтажа основного оборудования</t>
  </si>
  <si>
    <t>Монтаж  основного оборудования и трубопроводов</t>
  </si>
  <si>
    <t>Монтаж электротехнического оборудования и КиП</t>
  </si>
  <si>
    <t>Реализация схемы выдачи мощности (в объеме обязательств ГК)</t>
  </si>
  <si>
    <t>Заявка в сетевую компанию на технологическое присоединение</t>
  </si>
  <si>
    <t>Заключение договора с сетевой компанией на ТП. Получение и соглаование ТУ и ТП</t>
  </si>
  <si>
    <t>Разработка и согласование предпроектной внестадийной работы "Схема выдачи мощности"</t>
  </si>
  <si>
    <t>5.4.</t>
  </si>
  <si>
    <t>Заключение договора на реалиацию схемы выдачи мощности с согласованием графика строительства</t>
  </si>
  <si>
    <t>5.5.</t>
  </si>
  <si>
    <t>Разработка рабочей документацией сетевого строительства ГК (если таковое требуется для реализации СВМ)</t>
  </si>
  <si>
    <t>5.6.</t>
  </si>
  <si>
    <t>Реализация сетевого строительства ГК (если таковое требуется для реализации СВМ)</t>
  </si>
  <si>
    <t>Испытания и ввод в эксплуатацию</t>
  </si>
  <si>
    <t xml:space="preserve">Индивидуальные испытания оборудования и функциональные испытания отдельных систем. </t>
  </si>
  <si>
    <t>Комплексное опробование оборудования</t>
  </si>
  <si>
    <t>Готовность оборудования (ОРУ, ЗРУ) для технологического присоединения к электрическим сетям</t>
  </si>
  <si>
    <t>Ввод объекта в эксплуатацию (получение разрешения на ввод объекта в эксплуатацию и подписание акта приемочной комиссии о приемке в эксплуатацию законченного строительством объекта).</t>
  </si>
  <si>
    <t>II. Контрольные этапы реализации инвестиционного проекта для сетевых компаний</t>
  </si>
  <si>
    <t>Предпроектный и проектный этап</t>
  </si>
  <si>
    <t>Получение заявки на ТП</t>
  </si>
  <si>
    <t>Разработка и выдача ТУ на ТП</t>
  </si>
  <si>
    <t>Заключение договора на разработку проетной документации</t>
  </si>
  <si>
    <t>Получение положительного заключения государственной экспертизы на проектную документацию</t>
  </si>
  <si>
    <t>1.5.</t>
  </si>
  <si>
    <t>Утверждение проектной документации</t>
  </si>
  <si>
    <t>1.6.</t>
  </si>
  <si>
    <t>Разработка рабочей документации</t>
  </si>
  <si>
    <t>Заключение договора  подряда (допсоглашения к договору)</t>
  </si>
  <si>
    <t>Получение правоустанавливающих документов для выделения земельного участка под строительство</t>
  </si>
  <si>
    <t>Получение разрешительной документации для реализации СВМ</t>
  </si>
  <si>
    <t>Сетевое строительство (реконструкция) и пусконаладочные работы</t>
  </si>
  <si>
    <t>я</t>
  </si>
  <si>
    <t>Подготовка площадки строительства для подстанций, трассы – для ЛЭП</t>
  </si>
  <si>
    <t>Поставка основного оборудования</t>
  </si>
  <si>
    <t>Монтаж основного оборудования</t>
  </si>
  <si>
    <t>3.4.</t>
  </si>
  <si>
    <t>Пусконаладочные работы</t>
  </si>
  <si>
    <t>3.5.</t>
  </si>
  <si>
    <t>Завершение строительства</t>
  </si>
  <si>
    <t xml:space="preserve">Комплексное опробование оборудования </t>
  </si>
  <si>
    <t>Объем финансирования
2010</t>
  </si>
  <si>
    <t>«_23_»_апреля_ 2010 года</t>
  </si>
  <si>
    <t>финансирование перенесено с 2009 года на 2010</t>
  </si>
  <si>
    <t>частично финансирование перенесено на 1 квартал, т.к. объект необходим для снижения коммерческих потерь</t>
  </si>
  <si>
    <t>для устранения аварийных ситуаций финансирование перенесено на 1 квартал</t>
  </si>
  <si>
    <t>«_23_»_апреля 2010 года</t>
  </si>
  <si>
    <t>Отчет об исполнении основных этапов работ по реализации инвестиционной программы МУП "Троицкая электросеть" в отчетном 2010 году
(представляется ежеквартально)</t>
  </si>
  <si>
    <t>«_23__»_апреля_ 2010__ года</t>
  </si>
  <si>
    <t>Отчет об источниках финансирования инвестиционных программ МУП "Троицкая электросеть" за 2010 год, млн. рублей 
(представляется ежеквартально)</t>
  </si>
  <si>
    <t>Объем финансирования
 2010 год</t>
  </si>
  <si>
    <t>Оформление (подписание) актов об осуществлении технологического присоединения к электрическим сетям</t>
  </si>
  <si>
    <t xml:space="preserve">Получение разрешения на ввод объекта в эксплуатацию. </t>
  </si>
  <si>
    <t xml:space="preserve"> Ввод в эксплуатацию объекта сетевого строительства</t>
  </si>
  <si>
    <t>Увеличение дебиторской задолженности</t>
  </si>
  <si>
    <t>Сокращение дебиторской задолженности</t>
  </si>
  <si>
    <t xml:space="preserve">Сальдо  (+увеличение; -сокращение) </t>
  </si>
  <si>
    <t>Увеличение кредиторской задолженности</t>
  </si>
  <si>
    <t>Сокращение кредиторской задолженности</t>
  </si>
  <si>
    <t>Расходы по текущей деятельности, всего</t>
  </si>
  <si>
    <t>Платежи по аренде и лизингу</t>
  </si>
  <si>
    <t>Инфраструктурные платежи рынка</t>
  </si>
  <si>
    <t>Валовая прибыль (I р.-II р.)</t>
  </si>
  <si>
    <t>XV.</t>
  </si>
  <si>
    <t>XVI.</t>
  </si>
  <si>
    <t>XVII.</t>
  </si>
  <si>
    <t>Доходы от участия в других организациях (дивиденды от ДЗО)</t>
  </si>
  <si>
    <t>Проценты от размещения средств</t>
  </si>
  <si>
    <t>Проценты по обслуживанию кредитов</t>
  </si>
  <si>
    <t>Фонд накопления</t>
  </si>
  <si>
    <t>Резервный фонд</t>
  </si>
  <si>
    <t>Выплата дивидендов</t>
  </si>
  <si>
    <t>Прочие расходы из прибыли</t>
  </si>
  <si>
    <t>Финансирование инвестиционной программы</t>
  </si>
  <si>
    <t>Прочие цели (расшифровка)</t>
  </si>
  <si>
    <t>Инвестиционной программе</t>
  </si>
  <si>
    <t>Изменение дебиторской задолженности</t>
  </si>
  <si>
    <t>Изменение кредиторской задолженности</t>
  </si>
  <si>
    <t>Направления использования чистой прибыли</t>
  </si>
  <si>
    <t>Сальдо  (+профицит; - дефицит) 
(XVI р. - XVII р.)</t>
  </si>
  <si>
    <t>Топливо</t>
  </si>
  <si>
    <t>Сырье, материалы, запасные части, инструменты</t>
  </si>
  <si>
    <t>Покупная электроэнергия</t>
  </si>
  <si>
    <t>Выручка от прочей деятельности (расшифровать)</t>
  </si>
  <si>
    <t>Купля/продажа активов</t>
  </si>
  <si>
    <t>Покупка активов (акций, долей и т.п.)</t>
  </si>
  <si>
    <t>Продажа активов (акций, долей и т.п.)</t>
  </si>
  <si>
    <t>Создание систем противоаварийной и режимной автоматики</t>
  </si>
  <si>
    <t>Выполнение (план)</t>
  </si>
  <si>
    <t>Средства, полученные от допэмиссии акций</t>
  </si>
  <si>
    <t>Технические характеристики</t>
  </si>
  <si>
    <t>Сроки 
реализации 
проекта</t>
  </si>
  <si>
    <t>Субъект РФ, 
на территории 
которого 
реализауется 
инвестиционный 
проект</t>
  </si>
  <si>
    <t>1</t>
  </si>
  <si>
    <t>2</t>
  </si>
  <si>
    <t>Обоснование необходимости реализации проекта</t>
  </si>
  <si>
    <t xml:space="preserve">доходность </t>
  </si>
  <si>
    <t>№ 
п/п</t>
  </si>
  <si>
    <t>Заключение 
Главгос
экспертизы 
России (+;-)</t>
  </si>
  <si>
    <t>срок
окупаемости</t>
  </si>
  <si>
    <t>простой</t>
  </si>
  <si>
    <t>дискон
тированный</t>
  </si>
  <si>
    <t>Разрешение 
на строи
тельство (+;-)</t>
  </si>
  <si>
    <t>в соответствии 
с итогами 
конкурсов и заключенными договорами</t>
  </si>
  <si>
    <t>мощность, 
МВт, МВА</t>
  </si>
  <si>
    <t>выработка, млн.кВт/ч</t>
  </si>
  <si>
    <t>длина 
ВЛ,
км</t>
  </si>
  <si>
    <t>IRR,
%</t>
  </si>
  <si>
    <t>Наименование направления/
проекта 
инвестиционной 
программы</t>
  </si>
  <si>
    <t>Год начала
строительства</t>
  </si>
  <si>
    <t>Год ввода в 
эксплуатацию</t>
  </si>
  <si>
    <t>Наличие исходно-разрешительной документации</t>
  </si>
  <si>
    <t>Используемое топливо</t>
  </si>
  <si>
    <t>Утвержденная  
проектно-сметная 
документация
(+;-)</t>
  </si>
  <si>
    <t>Оформленный 
в соответствии 
с законо
дательством 
землеотвод (+;-)</t>
  </si>
  <si>
    <t>режимно-балансовая 
необходимость</t>
  </si>
  <si>
    <t>основание включения 
инвестиционного проекта 
в инвестиционную программу 
(решение Правительства РФ, 
федеральные, региональные 
и муниципальные 
программы и др.)</t>
  </si>
  <si>
    <t>к приказу Минэнерго России</t>
  </si>
  <si>
    <t>Утверждаю</t>
  </si>
  <si>
    <t>руководитель организации</t>
  </si>
  <si>
    <t>(подпись)</t>
  </si>
  <si>
    <t>«___»________ 20__ года</t>
  </si>
  <si>
    <t>М.П.</t>
  </si>
  <si>
    <t>Прочее новое строительство</t>
  </si>
  <si>
    <t>Объем финансирования
 [отчетный год]</t>
  </si>
  <si>
    <t>* - в ценах отчетного года</t>
  </si>
  <si>
    <t>Проектирование выполнено, но проект на стадии согласование, поэтому финансирование перенесено на 2010 год</t>
  </si>
  <si>
    <t>Отсутствие заявок на технологическое присоединение к электрическим сетям МУП "Троицкая электросеть"</t>
  </si>
  <si>
    <t xml:space="preserve">    на период 2010-2011 гг.</t>
  </si>
  <si>
    <t>Выплата дивидендов( отчисления собственнику)</t>
  </si>
  <si>
    <t>** - план, согласно утвержденной инвестиционной программе</t>
  </si>
  <si>
    <t>*** - накопленным итогом за год</t>
  </si>
  <si>
    <t>Примечание: для сетевых объектов с разделением объектов на ПС, ВЛ и КЛ</t>
  </si>
  <si>
    <t>Отчет об исполнении финансового плана
(заполняется по финансированию)</t>
  </si>
  <si>
    <t>Источники финансирования инвестиционных программ 
(в прогнозных ценах соответствующих лет), млн. рублей</t>
  </si>
  <si>
    <t>от «___»________2010 г. №____</t>
  </si>
  <si>
    <t>Приложение  № 8</t>
  </si>
  <si>
    <t>NPV, 
млн.
рублей</t>
  </si>
  <si>
    <t>Приложение  № 10</t>
  </si>
  <si>
    <t>для ОГК/ТГК, в том числе</t>
  </si>
  <si>
    <t>ДПМ</t>
  </si>
  <si>
    <t>вне ДПМ</t>
  </si>
  <si>
    <t>Приложение  № 12</t>
  </si>
  <si>
    <t>решаемые 
задачи *</t>
  </si>
  <si>
    <t>Прочая прибыль</t>
  </si>
  <si>
    <t>1.2.1.</t>
  </si>
  <si>
    <t>1.2.2.</t>
  </si>
  <si>
    <t>1.2.3.</t>
  </si>
  <si>
    <t>Амортизация, учтенная в тарифе</t>
  </si>
  <si>
    <t>Прочая амортизация</t>
  </si>
  <si>
    <t>Недоиспользованная амортизация прошлых лет</t>
  </si>
  <si>
    <t>2.7.</t>
  </si>
  <si>
    <t>Использование лизинга</t>
  </si>
  <si>
    <t>Прогноз тарифов</t>
  </si>
  <si>
    <t xml:space="preserve">2. </t>
  </si>
  <si>
    <t xml:space="preserve">3. </t>
  </si>
  <si>
    <t>за отчетный 
квартал</t>
  </si>
  <si>
    <t>Остаток собственных средств на начало года</t>
  </si>
  <si>
    <t>за отчетный квартал</t>
  </si>
  <si>
    <t>Освоено 
(закрыто актами 
выполненных работ)
млн.рублей</t>
  </si>
  <si>
    <t>Введено оформлено актами ввода в эксплуатацию)
млн.рублей</t>
  </si>
  <si>
    <t>1.1.4.</t>
  </si>
  <si>
    <t>Выручка от основной деятельности 
(расшифровать по видам регулируемой деятельности)</t>
  </si>
  <si>
    <t>Уровень тарифов</t>
  </si>
  <si>
    <t>Стоимость объекта,
млн.рублей</t>
  </si>
  <si>
    <t>в соответствии 
с проектно-
сметной 
документацией ***</t>
  </si>
  <si>
    <t>в соответствии 
с проектно-
сметной 
документацией
***</t>
  </si>
  <si>
    <t>Местоположение объекта (субъект РФ, населенный пункт)</t>
  </si>
  <si>
    <t>Тип проекта</t>
  </si>
  <si>
    <t>[модернизация/ реконструкция/ новое строительство/расширение]</t>
  </si>
  <si>
    <t>Вводимая мощность (в том числе прирост)</t>
  </si>
  <si>
    <t>Срок ввода объекта</t>
  </si>
  <si>
    <t>[срок, установленный инвестиционной программой]</t>
  </si>
  <si>
    <t>Фактическая стадия реализации проекта на отчётную дату</t>
  </si>
  <si>
    <t>[проектирование/ строительство/ незавершенное строительство – приостановлено/ законсервировано]</t>
  </si>
  <si>
    <t>Проектная документация</t>
  </si>
  <si>
    <t>Финансовые показатели за отчетный период МУП "Троицкая электросеть" за 2010 год</t>
  </si>
  <si>
    <t>1. Кем, когда принято решение о строительстве объекта (реквизиты документа)</t>
  </si>
  <si>
    <t>2. Кем, когда разработана проектная документация (разработана/не разработана (фактическое состояние), наименование проектной организации, утверждена/не утверждена, год утверждения, реквизиты документа)</t>
  </si>
  <si>
    <t>3. Прохождение проектной документацией государственной экспертизы, утверждение документации (утверждена/не утверждена, наименование ведомства, проводящего экспертизу, когда выдано заключение, реквизиты документа**)</t>
  </si>
  <si>
    <t>Землеотвод</t>
  </si>
  <si>
    <t xml:space="preserve"> - наличие землеотвода (кем, когда утверждено, реквизиты документа)</t>
  </si>
  <si>
    <t>Исходно-разрешительная документация</t>
  </si>
  <si>
    <t xml:space="preserve"> - наличие разрешения на строительство (кем, когда выдано, реквизиты документа)</t>
  </si>
  <si>
    <t>Прогнозное/ проектное топливо (основное и резервное)</t>
  </si>
  <si>
    <t>[вид, тип топлива, заключение договоров на поставку топлива]</t>
  </si>
  <si>
    <t>Прогнозный объем потребления топлива</t>
  </si>
  <si>
    <t>Топливообеспечение</t>
  </si>
  <si>
    <t>[наличие подтверждения возможности поставки необходимых объемов топлива, стадия согласования с поставщиком/транспортировщиком топлива, наличие каких-либо проблем с топливообеспечением объекта, наличие согласования топливного режима с указанием даты, начиная с которой подтверждено обеспечение топливом]</t>
  </si>
  <si>
    <t>Технологическое присоединение объекта к электрической сети:</t>
  </si>
  <si>
    <t xml:space="preserve"> - заключение договора на технологическое присоединение (с указанием даты технологического присоединения к электрическим сетям)</t>
  </si>
  <si>
    <t>- разработка схемы выдачи мощности</t>
  </si>
  <si>
    <t>- получение технических условий на технологическое присоединение</t>
  </si>
  <si>
    <t>- договор на реализацию СВМ и график реализации СВМ</t>
  </si>
  <si>
    <t>Сметная стоимость проекта в ценах _____ года с НДС, млн. руб.</t>
  </si>
  <si>
    <t>Документ, в соответствии с которым определена стоимость проекта</t>
  </si>
  <si>
    <t>Стоимость по результатам проведенных закупок с НДС, млн. руб.</t>
  </si>
  <si>
    <t>Объем заключенных на отчётную дату договоров по проекту, млн. руб.</t>
  </si>
  <si>
    <t xml:space="preserve"> - по договорам подряда (в разбивке по каждому подрядчику и по договорам):</t>
  </si>
  <si>
    <t>объем заключенного договора в ценах ______ года с НДС, млн. руб.</t>
  </si>
  <si>
    <t>% от сметной стоимости проекта</t>
  </si>
  <si>
    <t>оплачено по договору, млн. руб.</t>
  </si>
  <si>
    <t>освоено по договору, млн. руб.</t>
  </si>
  <si>
    <t xml:space="preserve"> - по договорам поставки основного оборудования (в разбивке по каждому поставщику и по договорам):</t>
  </si>
  <si>
    <t xml:space="preserve"> - по прочим договорам (в разбивке по каждому контрагенту и по договорам)</t>
  </si>
  <si>
    <t>% законтрактованности объекта непосредственно с изготовителями и поставщиками</t>
  </si>
  <si>
    <t xml:space="preserve"> - СМР, %</t>
  </si>
  <si>
    <t xml:space="preserve"> - поставка основного оборудования, %</t>
  </si>
  <si>
    <t xml:space="preserve"> - разработка проектной документации и рабочей документации, %</t>
  </si>
  <si>
    <t>% оплаты по объекту(предоплата)</t>
  </si>
  <si>
    <t>всего оплачено по объекту</t>
  </si>
  <si>
    <t>%  освоения по объекту за отчетный период</t>
  </si>
  <si>
    <t>всего освоено по объекту</t>
  </si>
  <si>
    <t>Участники реализации инвестиционного проекта:</t>
  </si>
  <si>
    <t>[юридическое лицо, вид услуг/ подряда, предмет договора, дата заключения/ расторжения и номер договора/ соглашений к договору]</t>
  </si>
  <si>
    <t>- заказчик-застройщик</t>
  </si>
  <si>
    <t>- проектно-изыскательские организации</t>
  </si>
  <si>
    <t>- технические агенты</t>
  </si>
  <si>
    <t>- подрядчики</t>
  </si>
  <si>
    <t>- поставщики основного оборудования</t>
  </si>
  <si>
    <t>Перечень субподрядных организаций, участвующих в строительстве объекта</t>
  </si>
  <si>
    <t>Количество строительно-монтажного персонала на площадке строительства энергообъекта</t>
  </si>
  <si>
    <t xml:space="preserve"> - строительный персонал</t>
  </si>
  <si>
    <t xml:space="preserve"> - монтажный персонал</t>
  </si>
  <si>
    <t>Основное оборудование</t>
  </si>
  <si>
    <t>[наименование, количество, краткие технические характеристики, сроки изготовления/ поставки, место хранения]</t>
  </si>
  <si>
    <t>График поставки основного оборудования</t>
  </si>
  <si>
    <t xml:space="preserve"> - дата поставки</t>
  </si>
  <si>
    <t xml:space="preserve"> - задержки в поставке</t>
  </si>
  <si>
    <t xml:space="preserve"> - причины задержек</t>
  </si>
  <si>
    <t>Фактическое состояние реализации инвестиционного проекта в срок</t>
  </si>
  <si>
    <t>Прочие</t>
  </si>
  <si>
    <t>[возможность реализации в установленный срок, отставание от установленного срока, причины отставания, возможный срок ввода объекта]</t>
  </si>
  <si>
    <t>Факты и события, влияющие на ход реализации проекта, проблемные вопросы:</t>
  </si>
  <si>
    <t>[описание факта или события, ссылки на документы, влияние факта/ события на срок реализации проекта в месяцах, принятые меры по устранению причин отставаний и выявленных нарушений, исключающие их повторение]</t>
  </si>
  <si>
    <t xml:space="preserve"> - выявленные нарушения договоров подряда,</t>
  </si>
  <si>
    <t xml:space="preserve"> - рекламации к заводам - изготовителям и поставщикам,</t>
  </si>
  <si>
    <t xml:space="preserve"> - предписания надзорных органов,</t>
  </si>
  <si>
    <t xml:space="preserve"> - дефицит источников финансирования и др.,</t>
  </si>
  <si>
    <t xml:space="preserve"> - другое (расшифровать)</t>
  </si>
  <si>
    <t>* Если выполняется любой из нижеперечисленных критериев:</t>
  </si>
  <si>
    <t xml:space="preserve">     1. Проекты, финансируемые полностью или частично за счет средств федерального бюджета, и/или включенные в Федеральные целевые программы.</t>
  </si>
  <si>
    <t xml:space="preserve">     2. Объекты выдачи мощности ТЭС, ГЭС, АЭС.</t>
  </si>
  <si>
    <t xml:space="preserve">     3. Генерирующие объекты мощностью свыше 100 МВт.</t>
  </si>
  <si>
    <t xml:space="preserve">     4. Проекты, имеющие федеральное значение (объекты энергоснабжения Олимпиады в г. Сочи, саммита АТЭС в г. Владивосток, ВСТО и др.).</t>
  </si>
  <si>
    <t xml:space="preserve">     5. Проекты сметной стоимостью свыше 3 млрд. руб. (в текущих ценах с НДС)</t>
  </si>
  <si>
    <t xml:space="preserve">     6. Объекты, предусмотренные Генеральной схемой размещения объектов электроэнергетики до 2020 года.</t>
  </si>
  <si>
    <t>** Копии положительного заключения Госэкспертизы по ПСД, сводного сметного расчета  необходимо представить в Минэнерго России</t>
  </si>
  <si>
    <t>Руководитель организации</t>
  </si>
  <si>
    <t xml:space="preserve">                (подпись)                                                 (Ф.И.О.)</t>
  </si>
  <si>
    <t>Печать</t>
  </si>
  <si>
    <t xml:space="preserve">Отчетный период ____________ </t>
  </si>
  <si>
    <t>№ пункта укрупненного сетевого графика</t>
  </si>
  <si>
    <t>Наименование этапов основных работ (с учетом подготовительного периода до начала строительства) по общему сетевому графику *</t>
  </si>
  <si>
    <t>Сроки выполнения задач по укрупненному сетевому графику</t>
  </si>
  <si>
    <t>Процент исполнения работ за весь период (%)</t>
  </si>
  <si>
    <t>Процент выполнения за отчетный период (%)</t>
  </si>
  <si>
    <t>Причины невыполнения</t>
  </si>
  <si>
    <t>Предложения по корректирующим мероприятиям по устранению отставания</t>
  </si>
  <si>
    <t>План</t>
  </si>
  <si>
    <t>Факт</t>
  </si>
  <si>
    <t>начало</t>
  </si>
  <si>
    <t>окончание</t>
  </si>
  <si>
    <t>Финансовые показатели за отчетный период [__ квартал ________ года/ ______ год]</t>
  </si>
  <si>
    <t>Наименование показателя</t>
  </si>
  <si>
    <t xml:space="preserve">Метод учета </t>
  </si>
  <si>
    <t>На конец отчетного квартала/За отчетный квартал</t>
  </si>
  <si>
    <t xml:space="preserve">На конец 2009 года / За 2009 год </t>
  </si>
  <si>
    <t>Выручка</t>
  </si>
  <si>
    <t>Чистая прибыль</t>
  </si>
  <si>
    <t xml:space="preserve">Направления распределения чистой прибыли: </t>
  </si>
  <si>
    <t>дивиденды</t>
  </si>
  <si>
    <t xml:space="preserve">другое (расшифровать) </t>
  </si>
  <si>
    <t xml:space="preserve">Дебиторская задолженность, в т.ч.: </t>
  </si>
  <si>
    <t xml:space="preserve">    покупатели и заказчики</t>
  </si>
  <si>
    <t xml:space="preserve">    авансы выданные</t>
  </si>
  <si>
    <t>Собственный капитал</t>
  </si>
  <si>
    <t xml:space="preserve">* Заемный капитал (долгосрочные обязательства), в т.ч.: </t>
  </si>
  <si>
    <t>кредиты</t>
  </si>
  <si>
    <t>облигационные займы</t>
  </si>
  <si>
    <t>займы организаций</t>
  </si>
  <si>
    <t xml:space="preserve">прочее </t>
  </si>
  <si>
    <t>Краткосрочные обязательства, в т.ч.:</t>
  </si>
  <si>
    <t xml:space="preserve">кредиты и займы* </t>
  </si>
  <si>
    <t xml:space="preserve">кредиторская задолженность, в т.ч.: </t>
  </si>
  <si>
    <t>Выплата дивидендов (отчисления собственнику)</t>
  </si>
  <si>
    <t>Выручка от прочей деятельности (эл.монтажные работы сторонним организациям)</t>
  </si>
  <si>
    <t>Приложение 1.1.</t>
  </si>
  <si>
    <t xml:space="preserve"> по строительству</t>
  </si>
  <si>
    <t>по ремонтам</t>
  </si>
  <si>
    <t>по поставкам топлива</t>
  </si>
  <si>
    <t>Сумма процентов, выплаченых по кредитам и займам</t>
  </si>
  <si>
    <t>Оценка обеспеченности инвестиционных программ</t>
  </si>
  <si>
    <t>Всего потребность в финансировании инвестиционной программы</t>
  </si>
  <si>
    <t>Профинансировано на отчетную дату</t>
  </si>
  <si>
    <t xml:space="preserve">Обеспеченность источниками финансирования </t>
  </si>
  <si>
    <t>Дефицит финансирования</t>
  </si>
  <si>
    <t xml:space="preserve">Оценка кредитного потенциала </t>
  </si>
  <si>
    <t xml:space="preserve">Собственная оценка кредитного потенциала: </t>
  </si>
  <si>
    <t xml:space="preserve">    на 2010 г. </t>
  </si>
  <si>
    <t>Пояснения по расчету кредитного потенциала</t>
  </si>
  <si>
    <t>* по кредитам и займам необходимо указать сумму открытых кредитных линий и сумму реально выбранных средств</t>
  </si>
  <si>
    <t>Приложение  № 9</t>
  </si>
  <si>
    <t xml:space="preserve">Остаток стоимости на начало года * </t>
  </si>
  <si>
    <t>Осталось профинансировать по результатам отчетного периода *</t>
  </si>
  <si>
    <t>Объем ввода мощностей</t>
  </si>
  <si>
    <t>Причины 
корректировки</t>
  </si>
  <si>
    <t>скорректированный объем</t>
  </si>
  <si>
    <t>скорр
ектирова
нный объем</t>
  </si>
  <si>
    <t>** - для сетевых компаний, переодящих на метод тарифного регулирования RAB, горизонт планирования может быть больше</t>
  </si>
  <si>
    <t>Финансовый план на период реализации инвестиционной программы
(заполняется по финансированию)</t>
  </si>
  <si>
    <t>Наименование объекта*</t>
  </si>
  <si>
    <t>Плановый объем финансирования, млн. руб.**</t>
  </si>
  <si>
    <t>Технические характеристики созданных объектов</t>
  </si>
  <si>
    <t xml:space="preserve">Подстанции </t>
  </si>
  <si>
    <t>Линии электропередачи</t>
  </si>
  <si>
    <t>год ввода в эксплуатацию</t>
  </si>
  <si>
    <t>Нормативный срок службы, лет</t>
  </si>
  <si>
    <t>Количество и марка силовых трансформаторов, шт</t>
  </si>
  <si>
    <t>Мощность, МВА</t>
  </si>
  <si>
    <t>год ввода в эксплуа-тацию</t>
  </si>
  <si>
    <t>Тип опор</t>
  </si>
  <si>
    <t>Марка кабеля</t>
  </si>
  <si>
    <t>протяженность, км</t>
  </si>
  <si>
    <t>Всего</t>
  </si>
  <si>
    <t>ПИР</t>
  </si>
  <si>
    <t>СМР</t>
  </si>
  <si>
    <t>оборудование и материалы</t>
  </si>
  <si>
    <t>прочие</t>
  </si>
  <si>
    <t xml:space="preserve"> </t>
  </si>
  <si>
    <t>Объем финансирования
 2009 год</t>
  </si>
  <si>
    <t>Отчет о вводах/выводах объектов
МУП "Троицкая электросеть"</t>
  </si>
  <si>
    <t>* - с разделением объектов на ПС, ВЛ и КЛ с указанием уровня напряжения</t>
  </si>
  <si>
    <t>** - согласно проектно-сметной документации с учетом перевода в прогнозные цены планируемого периода с НДС</t>
  </si>
  <si>
    <t>** - согласно проектно-сметной документации с учетом перевода в прогнозные цены планируемого периода (с НДС)</t>
  </si>
  <si>
    <t>Приложение  № 1.2</t>
  </si>
  <si>
    <t>Приложение  № 1.4</t>
  </si>
  <si>
    <t>Приложение  № 3.1</t>
  </si>
  <si>
    <t>Приложение  № 3.2</t>
  </si>
  <si>
    <t>Приложение  № 6.2</t>
  </si>
  <si>
    <t>Плановый объем финансирования, млн. руб.*</t>
  </si>
  <si>
    <t>Фактически профинансировано, млн. руб.</t>
  </si>
  <si>
    <t>Оклонение фактической стоимости работ от плановой стоимости, млн. руб.</t>
  </si>
  <si>
    <t>Фактически освоено (закрыто актами выполненных работ), млн. руб.</t>
  </si>
  <si>
    <t>план***</t>
  </si>
  <si>
    <t>** - в ценах отчетного года</t>
  </si>
  <si>
    <t>*** - план, согласно утвержденной инвестиционной программе</t>
  </si>
  <si>
    <t>Приложение  № 13</t>
  </si>
  <si>
    <t>в том числе инвестиционная составляющая в тарифе</t>
  </si>
  <si>
    <t xml:space="preserve">в том числе прибыль со свободного сектора </t>
  </si>
  <si>
    <t>в том числе от технологического присоединения (для электросетевых компаний)</t>
  </si>
  <si>
    <t>в том числе от технологического присоединения генерации</t>
  </si>
  <si>
    <t>ВСЕГО</t>
  </si>
  <si>
    <t>Главный инженер</t>
  </si>
  <si>
    <t>Паршутин В.М.</t>
  </si>
  <si>
    <t>Лаптева Т.М.</t>
  </si>
  <si>
    <t>Заместитель директора</t>
  </si>
  <si>
    <t xml:space="preserve">Заместитель директора </t>
  </si>
  <si>
    <t>в том числе от технологического присоединения потребителей</t>
  </si>
  <si>
    <t>в т.ч. Средства от доп. эмиссии акций</t>
  </si>
  <si>
    <t xml:space="preserve">Привлеченные средства, в т.ч.: </t>
  </si>
  <si>
    <t>Приложение  № 11.2</t>
  </si>
  <si>
    <t>* - представляется ежегодно до 1 октября текущего года</t>
  </si>
  <si>
    <t>Остаток стоимости на начало года **</t>
  </si>
  <si>
    <t>скорректированный объем****</t>
  </si>
  <si>
    <t>Осталось профинансировать по результатам отчетного периода **</t>
  </si>
  <si>
    <t>Объем корректировки ****</t>
  </si>
  <si>
    <t>план ***</t>
  </si>
  <si>
    <t>**** - накопленным итогом за год</t>
  </si>
  <si>
    <t>Рекомендуемая форма представления предложений о внесении изменений в перечень инвестиционных проектов, входящих в состав инвестиционной программы, млн. рублей с НДС</t>
  </si>
  <si>
    <t>от «24»  марта  2010 г. № 114</t>
  </si>
  <si>
    <r>
      <t xml:space="preserve">Выручка от реализации товаров (работ, услуг), </t>
    </r>
    <r>
      <rPr>
        <b/>
        <i/>
        <sz val="12"/>
        <rFont val="Times New Roman"/>
        <family val="1"/>
        <charset val="204"/>
      </rPr>
      <t>без НДС</t>
    </r>
    <r>
      <rPr>
        <b/>
        <sz val="12"/>
        <rFont val="Times New Roman"/>
        <family val="1"/>
        <charset val="204"/>
      </rPr>
      <t>,   всего*</t>
    </r>
  </si>
  <si>
    <t>Москва</t>
  </si>
  <si>
    <t>Строительство двух питающих КЛ ТП526-ТП507</t>
  </si>
  <si>
    <t xml:space="preserve">Показатели 
экономической эффективноскти реализации инвестиционного 
проекта </t>
  </si>
  <si>
    <r>
      <t>Утверждаю:</t>
    </r>
    <r>
      <rPr>
        <sz val="12"/>
        <color indexed="8"/>
        <rFont val="Times New Roman"/>
        <family val="1"/>
        <charset val="204"/>
      </rPr>
      <t xml:space="preserve"> </t>
    </r>
  </si>
  <si>
    <t xml:space="preserve">             М.П.</t>
  </si>
  <si>
    <t>Утверждаю:</t>
  </si>
  <si>
    <t>ед.изм</t>
  </si>
  <si>
    <t>*  план, в соответствии с  инвестиционной программой</t>
  </si>
  <si>
    <t>Технические характеристики объектов до реконструкции</t>
  </si>
  <si>
    <t>Технические характеристики объектов после реконструкции (строительства)</t>
  </si>
  <si>
    <t>Строительство питающей линии РП38-ТП512</t>
  </si>
  <si>
    <t>Объем финансирования
 2012 год</t>
  </si>
  <si>
    <t>Приложение № 1.3
к приказу Минэнерго России
от 24.03.2010 № 114</t>
  </si>
  <si>
    <t>(в ред. Приказа Минэнерго России от 01.08.2012 № 364)</t>
  </si>
  <si>
    <t>Прогноз ввода/вывода объектов</t>
  </si>
  <si>
    <t>Ввод мощностей *</t>
  </si>
  <si>
    <t>Первоначальная стоимость вводимых основных средств (без НДС)**</t>
  </si>
  <si>
    <t>Ввод основных средств сетевых организаций</t>
  </si>
  <si>
    <t>МВт, Гкал/час, км, МВ·А</t>
  </si>
  <si>
    <t>I кв.</t>
  </si>
  <si>
    <t>II кв.</t>
  </si>
  <si>
    <t>III кв.</t>
  </si>
  <si>
    <t>IV кв.</t>
  </si>
  <si>
    <t>итого</t>
  </si>
  <si>
    <t>млн. руб.</t>
  </si>
  <si>
    <t>км/МВ·А/шт/другое ***</t>
  </si>
  <si>
    <t>передача электрической энергии</t>
  </si>
  <si>
    <t>ед.изм.</t>
  </si>
  <si>
    <t>Иные
объекты,шт.</t>
  </si>
  <si>
    <t>Иные 
объекты, шт.</t>
  </si>
  <si>
    <t>Освоено 
(закрыто актами 
выполненных работ)
млн.рублей (без НДС)</t>
  </si>
  <si>
    <t>Введено оформлено актами ввода в эксплуатацию)
млн.рублей (без НДС)</t>
  </si>
  <si>
    <t>от «24» марта 2010 г. № 114</t>
  </si>
  <si>
    <t>реализация прочих (нерегулируемых) услуг-электромонтажные работы по заявкам предприятий</t>
  </si>
  <si>
    <t>План года 
2018</t>
  </si>
  <si>
    <t>План года 
2019</t>
  </si>
  <si>
    <t>План * 2016 года</t>
  </si>
  <si>
    <t>План * 2017 года</t>
  </si>
  <si>
    <t>План * 2019 года</t>
  </si>
  <si>
    <t xml:space="preserve">Стоимость основных этапов работ по реализации инвестиционной программы МУП "Троицкая электросеть" на 2015 -2019 гг. </t>
  </si>
  <si>
    <t>Строительство питающей КЛ РП37-ТП526</t>
  </si>
  <si>
    <t>Прокладка и монтаж КЛ-10кВ от РП-41, мкрн "Солнечный" до ТП15, южная часть г.Троицка</t>
  </si>
  <si>
    <t>от «_24_»_марта_2010 г. №_114_</t>
  </si>
  <si>
    <t>Реконструкция РПБ (строительство 2-го этажа над гаражом)</t>
  </si>
  <si>
    <t>Прокладка и монтаж КЛ-10 кВ от РП 38 до ТПкотельной</t>
  </si>
  <si>
    <t>Приобретение оргтехники</t>
  </si>
  <si>
    <t>Приобретение спецтехники, оборудования</t>
  </si>
  <si>
    <t>Техническое перевооружение и реконструкция, в.т.ч.:</t>
  </si>
  <si>
    <t>1.1</t>
  </si>
  <si>
    <t>3</t>
  </si>
  <si>
    <t>Реконструкция РП-34 Замена оборудования РУ-10 кВ.</t>
  </si>
  <si>
    <t>4</t>
  </si>
  <si>
    <t>Реконструкция ТП528. Монтаж оборудования РУ-10кВ.</t>
  </si>
  <si>
    <t>5</t>
  </si>
  <si>
    <t>Реконструкция ТП526. Монтаж оборудования РУ-10кВ.</t>
  </si>
  <si>
    <t>6</t>
  </si>
  <si>
    <t>7</t>
  </si>
  <si>
    <t>8</t>
  </si>
  <si>
    <t>Замена КЛ-6 кВ ПС-193(ф.23) - РП-40</t>
  </si>
  <si>
    <t>9</t>
  </si>
  <si>
    <t>10</t>
  </si>
  <si>
    <t xml:space="preserve">Реконструкция ВЛ-0,4 кВ от ТП-545 до ул. Парковая с заменой провода А-35 на СИП-2А </t>
  </si>
  <si>
    <t>Реконструкция РП-41 мкрн "Солнечный". Монтаж оборудования РУ-10кВ.</t>
  </si>
  <si>
    <t>Реконструкция РП-35 Октябрьский пр-т. Монтаж оборудования РУ-10кВ.</t>
  </si>
  <si>
    <t>Реконструкция РП-38 ул.Пушковых. Монтаж оборудования РУ-10кВ.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</si>
  <si>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</si>
  <si>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</si>
  <si>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</si>
  <si>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</si>
  <si>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</si>
  <si>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</si>
  <si>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</si>
  <si>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</si>
  <si>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</si>
  <si>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</si>
  <si>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</si>
  <si>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</si>
  <si>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</si>
  <si>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Организация телемеханики в подстанциях:  РТП-1, северная часть, ТП12 южная часть, ТП13 северная часть, ТП14 центральная часть, ТП15 южная часть, ТП16 южная часть, ТП17, ТП18, ТП19, ТП20, ТП21, ТП22.</t>
  </si>
  <si>
    <t>Новое строительство и расширение, в т.ч.</t>
  </si>
  <si>
    <t>2.1</t>
  </si>
  <si>
    <t>Строительство ВЛ-0,4 кВ от ТП-550 к существующим абонентам по ул. Дачная, Дошкольная, Песчаная, Подмосковные вечера, Просека, Рассветная, Речная, Центральная аллея, Южная аллея.</t>
  </si>
  <si>
    <t>Строительство питающей КЛ ТП507-ТП520</t>
  </si>
  <si>
    <t>Строительство питающей КЛ ТП520-ТП506</t>
  </si>
  <si>
    <t>Строительство РТП-1.Северная  часть г.Троицка</t>
  </si>
  <si>
    <t>Строительство ТП12.Южная часть г.Троицка</t>
  </si>
  <si>
    <t>Строительство ТП13.Северная  часть г.Троицка</t>
  </si>
  <si>
    <t>Прокладка и монтаж  КЛ-10кВ от  ПС377"Лесная" до РТП-1. Северная часть г. Троицка</t>
  </si>
  <si>
    <t>Прокладка и монтаж  КЛ-10кВ от ТП528, 42км калужского шоссе  до ТП12 южной части г.Троицка</t>
  </si>
  <si>
    <t>Прокладка и монтаж  КЛ-10кВ от ТП526 мкр.В" до ТП13 северной части г. Троицка</t>
  </si>
  <si>
    <t>Прокладка и монтаж  КЛ-10кВ от РТП-1 до ТП13 северной части г. Троицка</t>
  </si>
  <si>
    <t>Строительство двух кабельных линий Ф.19, Ф.20  ПС727-РП39</t>
  </si>
  <si>
    <t>Строительство ТП14.Центральная  часть г.Троицка</t>
  </si>
  <si>
    <t>Прокладка и монтаж КЛ-10кВ от РП38 ул.Пушковых до ТП14, центральная часть г.Троицка</t>
  </si>
  <si>
    <t>Строительство ТП15.Южная  часть г.Троицка</t>
  </si>
  <si>
    <t>Строительство ТП16. Южная  часть г.Троицка</t>
  </si>
  <si>
    <t>Прокладка и монтаж КЛ-10кВ от РП35 Октябрьский пр-т до ТП16, южная часть г.Троицка</t>
  </si>
  <si>
    <t>Строительство ТП17.</t>
  </si>
  <si>
    <t>Строительство ТП18.</t>
  </si>
  <si>
    <t>Прокладка и монтаж КЛ-10кВ от существующей РП до ТП17.</t>
  </si>
  <si>
    <t>Прокладка и монтаж КЛ-10кВ от ТП17, до существующих ТП</t>
  </si>
  <si>
    <t>Прокладка и монтаж КЛ-10кВ от ТП18, до существующих ТП</t>
  </si>
  <si>
    <t xml:space="preserve">Строительство ТП19. </t>
  </si>
  <si>
    <t xml:space="preserve">Строительство ТП20. </t>
  </si>
  <si>
    <t>Прокладка и монтаж КЛ-10кВ от существующей РП до ТП19.</t>
  </si>
  <si>
    <t>Прокладка и монтаж КЛ-10кВ от ТП19, до существующих ТП</t>
  </si>
  <si>
    <t>Прокладка и монтаж КЛ-10кВ от ТП20, до существующих ТП</t>
  </si>
  <si>
    <t>Приобретение автоподъемника.</t>
  </si>
  <si>
    <t>Приоретение грузового фургона Газель</t>
  </si>
  <si>
    <t>2015</t>
  </si>
  <si>
    <t>2016</t>
  </si>
  <si>
    <t>2017</t>
  </si>
  <si>
    <t>2018</t>
  </si>
  <si>
    <t>км.</t>
  </si>
  <si>
    <t>Мва</t>
  </si>
  <si>
    <t>шт</t>
  </si>
  <si>
    <t>км</t>
  </si>
  <si>
    <t>2х0,63</t>
  </si>
  <si>
    <t>ААБ-6-3х240</t>
  </si>
  <si>
    <t>АПвПуг-10-3х240/50</t>
  </si>
  <si>
    <t>Провод 3А-35</t>
  </si>
  <si>
    <t>СИП2А- 3х50+70+1х16</t>
  </si>
  <si>
    <t>АПвПуг-10-3х120/35</t>
  </si>
  <si>
    <t xml:space="preserve">ОС-4 </t>
  </si>
  <si>
    <t>СИП2А- 3х95+70+2х16</t>
  </si>
  <si>
    <t>АСБ-10-3х120</t>
  </si>
  <si>
    <t>2(АПвПуг-10-3х240)</t>
  </si>
  <si>
    <t>2(АПвПуг-10-3х120)</t>
  </si>
  <si>
    <t>АПвПуг-10-3х120</t>
  </si>
  <si>
    <t xml:space="preserve">0.8 </t>
  </si>
  <si>
    <t xml:space="preserve">0.6 </t>
  </si>
  <si>
    <t>2 КЛ   АСБ-10-3х240</t>
  </si>
  <si>
    <t xml:space="preserve">(АПвПуг-10-3х120) </t>
  </si>
  <si>
    <t>* С - строительство, П- проектирование</t>
  </si>
  <si>
    <t>** - согласно проектной документации в текущих ценах (с НДС)</t>
  </si>
  <si>
    <t>**** - в прогнозных ценах соответствующего года</t>
  </si>
  <si>
    <t>*** - для сетевых организаций, переодящих на метод тарифного регулирования RAB, горизонт планирования может быть больше</t>
  </si>
  <si>
    <t>*** в текущих ценах с НДС с применением коэффициентов пересчета к базовым ценам Мирегион России или иных уполномоченных государственных органов (указать)</t>
  </si>
  <si>
    <t>* в том числе:
- степень износа  электрооборудования
- срок вывода из эксплуатации электрооборудования
- уровень технического оснащения электрооборудования
- требования Системного оператора к электроэнергетическому объекту, которые необходимы для надежног</t>
  </si>
  <si>
    <t>** - определяется исходя из выполнения графика строительства</t>
  </si>
  <si>
    <t>Прокладка и монтаж КЛ-10кВ от существующей РП до ТП18.</t>
  </si>
  <si>
    <t>С</t>
  </si>
  <si>
    <t>ТМГ-1000-10/0,4 кВ– 2 шт</t>
  </si>
  <si>
    <t>ТМГ-630-10/0,4 кВ – 2 шт</t>
  </si>
  <si>
    <t>ТМГ-1250-10/0,4 кВ – 2 шт</t>
  </si>
  <si>
    <t>ОС-4</t>
  </si>
  <si>
    <t xml:space="preserve">Перспективная заявка  на технологическое присоединение к эл.сетям предприятия. </t>
  </si>
  <si>
    <t>Распоряжение директора МУП "Троицкая электросеть"</t>
  </si>
  <si>
    <t>Замена автотранспорта и спецтранспорта запланирована в связи со 100% износом транспортных средств</t>
  </si>
  <si>
    <t>Прокладка и монтаж КЛ-10кВ от существующей РП до ТП20.</t>
  </si>
  <si>
    <t>Приобретение грузового автомобиля с манипулятором, грузоподъемностью до 3,03 т.</t>
  </si>
  <si>
    <t>Приобретение гидростанции для прокалывающей установки ПУ-2</t>
  </si>
  <si>
    <r>
      <t>_____</t>
    </r>
    <r>
      <rPr>
        <sz val="10"/>
        <rFont val="Times New Roman"/>
        <family val="1"/>
        <charset val="204"/>
      </rPr>
      <t>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Не заполняется сетевыми организациями.</t>
    </r>
  </si>
  <si>
    <r>
      <t>____</t>
    </r>
    <r>
      <rPr>
        <sz val="10"/>
        <rFont val="Times New Roman"/>
        <family val="1"/>
        <charset val="204"/>
      </rPr>
      <t>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При осуществлении технического перевооружения и реконструкции действующих объектов основных средств указывается увеличение первоначальной стоимости объектов основных средств (без НДС) в результате технического перевооружения и реконструкции.</t>
    </r>
  </si>
  <si>
    <r>
      <t>___</t>
    </r>
    <r>
      <rPr>
        <sz val="10"/>
        <rFont val="Times New Roman"/>
        <family val="1"/>
        <charset val="204"/>
      </rPr>
      <t>***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Иные натуральные количественные показатели объектов основных средств.</t>
    </r>
  </si>
  <si>
    <r>
      <t>___</t>
    </r>
    <r>
      <rPr>
        <sz val="10"/>
        <rFont val="Times New Roman"/>
        <family val="1"/>
        <charset val="204"/>
      </rPr>
      <t>Примечание: для сетевых объектов с разделением объектов на подстанции, воздушные линии и кабельные линии.</t>
    </r>
  </si>
  <si>
    <t>Для снижения трудоемкости при выполнении монтажных работ</t>
  </si>
  <si>
    <t>МВА</t>
  </si>
  <si>
    <t>шт.</t>
  </si>
  <si>
    <t>1.2</t>
  </si>
  <si>
    <t>Прочее техническое перевооружение и реконструкция</t>
  </si>
  <si>
    <t>"17" декабря 2014 года</t>
  </si>
  <si>
    <t>Полная 
стоимость 
строительства (с НДС) **</t>
  </si>
  <si>
    <t>Остаточная стоимость строительства (с НДС) **</t>
  </si>
  <si>
    <t>Объем финансирования (с НДС)****</t>
  </si>
  <si>
    <t>Ввод основных средств сетевых организаций (без НДС)</t>
  </si>
  <si>
    <t>План года 
2020</t>
  </si>
  <si>
    <t>2019</t>
  </si>
  <si>
    <t>2020</t>
  </si>
  <si>
    <t>Краткое описание инвестиционной программы МУП "Троицкая электросеть" на 2016-2020 гг.</t>
  </si>
  <si>
    <t>Объем финансирования ( с НДС)
2014</t>
  </si>
  <si>
    <t>Реконструкция ТП508.Монтаж оборудования РУ-10кВ</t>
  </si>
  <si>
    <t>финансирование проекта будет завершено в 1 квартале 2015 года</t>
  </si>
  <si>
    <t>Реконструкция ТП544. Замена оборудования РУ-10 кВ.</t>
  </si>
  <si>
    <t>Реконструкция ТП525. Замена оборудования РУ-10 кВ.</t>
  </si>
  <si>
    <t>Реконструкция ТП540. Замена оборудования РУ-10 кВ.</t>
  </si>
  <si>
    <t>финансирование проекта будет в 2015 году</t>
  </si>
  <si>
    <t>Реконструкция РП-39 Замена оборудования РУ-10 кВ.</t>
  </si>
  <si>
    <t>Проект выполнен. Установка двух дополнительных камер КСО-298 в связи с изменением  схемы электроснабжения новой ТП-4( присоединение к РП39 вместо ранее заявленного подключения к РП35).</t>
  </si>
  <si>
    <t>Реконструкция РП35.Монтаж оборудования РУ-10кВ</t>
  </si>
  <si>
    <t>финансирование проекта будет в 2015 году после поступления заявки на технологическое присоединение</t>
  </si>
  <si>
    <t>Реконструкция ТП511.Монтаж оборудования РУ-10кВ</t>
  </si>
  <si>
    <t>финансирование проекта будет в 1 квартале 2015 года</t>
  </si>
  <si>
    <t>Реконструкция ТП539.Монтаж оборудования РУ-10кВ</t>
  </si>
  <si>
    <t>Реконструкция ТП536. Замена оборудования РУ-0,4кВ</t>
  </si>
  <si>
    <t>Начало финансирования проекта в 2013 году, часть средств 2014 года использовано уже в 2013 году, проект полностью выполнен, для уменьшения стоимости проекта часть работ выполнена хоз.способом</t>
  </si>
  <si>
    <t>Организация телемеханики в подстанциях:  ТП4 западная часть, ТП8 центральная часть, ТП10 восточная часть</t>
  </si>
  <si>
    <t>проект выполнен полностью, экономия по результатам закупки</t>
  </si>
  <si>
    <t>финансирование проекта началось в 2013 году, фактические затраты на пуско-наладочные работы ниже плановых, проект выполнен</t>
  </si>
  <si>
    <t>Строительство ТП4. Западная часть г.Троицка</t>
  </si>
  <si>
    <t>финансирование по мере поступления денежных средств от заявителей</t>
  </si>
  <si>
    <t>Строительство ТП8. Центральная часть г.Троицка</t>
  </si>
  <si>
    <t>в связи с изменением технических характеристик ТП-8:установка трансформаторов большей мощности:2х1600кВА вместо ранее заявленнных  2х630кВА  и применением камер КСО298 вместо ранее заявленных КСО-393. По заявке на технологическое писоединение объекта"Многоэтажные ж/дома с гаражом-стоянкой" Заявитель: ООО "Старкос-А"</t>
  </si>
  <si>
    <t>Строительство ТП10. Восточная часть г.Троицка</t>
  </si>
  <si>
    <t>Прокладка и монтаж КЛ-10кВ от РП35 Октябрьский пр-т до ТП4, западная часть г.Троицка</t>
  </si>
  <si>
    <t>Прокладка и монтаж КЛ-10кВ от ТП511, школа №1 до ТП8 центральной части г.Троицка</t>
  </si>
  <si>
    <t>Прокладка и монтаж КЛ-10кВ от ТП539, 42км калужского шоссе до ТП10 восточной части г.Троицка</t>
  </si>
  <si>
    <t>проект выполнен полностью, экономия средств по результатам закупки</t>
  </si>
  <si>
    <t>Отчет об исполнении инвестиционной программы МУП "Троицкая электросеть" за 2014 год, млн. рублей 
(представляется ежеквартально)</t>
  </si>
  <si>
    <t xml:space="preserve">Отчет об источниках финансирования инвестиционных программ МУП "Троицкая электросеть" за 2014 год, млн. рублей 
</t>
  </si>
  <si>
    <t>Отчет о вводах/выводах объектов
МУП "Троицкая электросеть" в 2014 году</t>
  </si>
  <si>
    <t>МВт, Гкал/час, км, МВА,шт.</t>
  </si>
  <si>
    <t>Организация телемеханики в подстанциях:  ТП4 западная часть, ТП8 центральная часть, ТП10 восточная часть.</t>
  </si>
  <si>
    <t>с</t>
  </si>
  <si>
    <t>Перечень инвестиционных проектов инвестиционной программы и план их финансирования МУП "Троицкая электросеть" на 2016-2020 гг.</t>
  </si>
  <si>
    <t>План 
финансирования 
текущего года -2015 (с НДС)</t>
  </si>
  <si>
    <t>Процент 
освоения 
сметной стоимости
на 01.01.2015 года  %</t>
  </si>
  <si>
    <t>Техническая  
готовность 
объекта
на 01.01.2015, %
**</t>
  </si>
  <si>
    <t>План * 2018 года</t>
  </si>
  <si>
    <t>План * 2020 года</t>
  </si>
  <si>
    <t>отсутствие заявок на технологическое присоединение к электрическим сетям</t>
  </si>
  <si>
    <t>в 2014 году фактическая амортизация ниже плановой</t>
  </si>
  <si>
    <t>по результатам работы предприятия в 2013 году часть амортизационных средств неиспользована; неиспользованной амортизацией 2013 года финансированы проекты 2014 года</t>
  </si>
  <si>
    <t>для уменьшения стоимости проектов, а также исключения кредитов, часть работ выполнена хоз.способом</t>
  </si>
  <si>
    <t>Прокладка новой кабельной линии 10 кВ позволит увеличить пропускную способность сетей, обеспечить бесперебойность и качество электроснабжения потребителей, снизить потери электроэнергии.Проект позволит решить социальную проблему г. Троицка, удовлетворить спрос населения в подключении современных бытовых приборов, заложит перспективу расширения сетей 10 кВ</t>
  </si>
  <si>
    <t>Реализация проекта позволит обеспечить надежное и качественное электроснабжение перспективных нагрузок г. Троицка, по заявкам на технологическое присоединение</t>
  </si>
  <si>
    <t>Реализация проекта позволит обеспечить замену морально устаревшего оборудования, увеличить пропускную способность сетей, надежность и эффективность электроснабжения, соблюсти надлежащее качество электроснабжения потребителей, присоединять дополнительную перспективную нагрузку.</t>
  </si>
  <si>
    <t>Реализация проекта позволит повысить безопасность эксплуатации оборудования, сократить расходы на техническое обслуживание, обеспечить надежность и эффективность электроснабжения, соблюсти надлежащее качество электроснабжения, обеспечить безопасный уровень проведения оперативных переключений</t>
  </si>
  <si>
    <t>Создание автоматизированной системы телемеханики на вновь сооружаемых РП и ТП позволит: мгновенно определять начало и место произошедшей аварии с выводом всех данных на пульт диспетчера; выявлять очаги наивысших потерь электроэнергии;обеспечивать дистанционный, с пульта диспетчера, контроль качества электроэнергии; сохранить оборудование от хищений и вандализма, обеспечить защиту от поражений электрическим током; осуществить дистанционную диагностику всего технологического оборудования среднего и низкого напряжений; сократить время ликвидации аварии, повысить безопасность персонала. Экономия от внедрения автоматизированной системы телемеханики будет складываться от снижения потерь электроэнергии и от снижения недоотпуска электроэнергии.</t>
  </si>
  <si>
    <t>Прокладка новых кабельный линий 10 кВ позволит увеличить пропускную способность сетей, обеспечить бесперебойность и качество электроснабжения потребителей. Проект позволит решить социальную проблему г. Троицка, удовлетворить спрос населения в подключении современных бытовых приборов, заложит  перспективу расширения сетей 10 кВ.</t>
  </si>
  <si>
    <t>Модернизация оборудования и  автоматизация процесса функционирования городских электрических сетей</t>
  </si>
  <si>
    <t>Проект позволит включить новую ТП14центральной части г. Троицка в единую городскую сеть и обеспечить бесперебойность и качество электроснабжения перспективных потребителей по заявкам на технологическое присоединение.</t>
  </si>
  <si>
    <t>Проект позволит включить новую ТП15 южной  части г. Троицка в единую городскую сеть и обеспечить бесперебойность и качество электроснабжения перспективных потребителей по заявкам на технологическое присоединение.</t>
  </si>
  <si>
    <t xml:space="preserve">Реализация проекта улучшит качество электроэнергии, повысит надежность электроснабжения потребителей, обеспечит безаварийное прохождение пиковых нагрузок осенне-зимнего периода. </t>
  </si>
  <si>
    <t>Проект позволит включить новую ТП17 в единую городскую сеть и обеспечить бесперебойность и качество электроснабжения перспективных потребителей по заявкам на технологическое присоединение.</t>
  </si>
  <si>
    <t>Акт обследования. Акт технического освидетельствования.</t>
  </si>
  <si>
    <t>Приложение  № 6.1</t>
  </si>
  <si>
    <t>Приложение  № 6.3</t>
  </si>
  <si>
    <t>5.7.</t>
  </si>
  <si>
    <t>5.8.</t>
  </si>
  <si>
    <t>5.9.</t>
  </si>
  <si>
    <t>Услуги производственного характера</t>
  </si>
  <si>
    <t>Услуги непроизводственного характера</t>
  </si>
  <si>
    <t>ОТ и ТБ</t>
  </si>
  <si>
    <t>Прочие подконтрольные расходы</t>
  </si>
  <si>
    <t>Содержание зданий и сооружений</t>
  </si>
  <si>
    <t>5.10.</t>
  </si>
  <si>
    <t>5.11.</t>
  </si>
  <si>
    <t>5.12.</t>
  </si>
  <si>
    <t>ввод мощности</t>
  </si>
  <si>
    <t>прокладка кабельных линий</t>
  </si>
  <si>
    <t>реконструкция трансформаторных подстанций</t>
  </si>
  <si>
    <t>Организация телемеханики в подстанциях</t>
  </si>
  <si>
    <t>итого:</t>
  </si>
  <si>
    <t xml:space="preserve">Главный инженер </t>
  </si>
  <si>
    <t>В.М. Паршутин</t>
  </si>
  <si>
    <t>Место
расположения 
объекта (адрес)</t>
  </si>
  <si>
    <t>г.Моска, г.о.Троицк, ул.Лесная, д.6</t>
  </si>
  <si>
    <t>Приобретение грузового фургона Газель</t>
  </si>
  <si>
    <t>и.о.Директора</t>
  </si>
  <si>
    <t>"14" мая 2015 г.</t>
  </si>
  <si>
    <t>____________/Паршутин В.М./</t>
  </si>
  <si>
    <t>«14» мая 2015 г.</t>
  </si>
  <si>
    <t>______________/Паршутин В.М./</t>
  </si>
  <si>
    <t>______/Паршутин В.М./</t>
  </si>
  <si>
    <t>см.примечание № 1</t>
  </si>
  <si>
    <t xml:space="preserve">Примечание № 2: приобретение  автомобильной техники и грузовых автомобилей необходимо для выполнения ремонтных работ на объектах электросетевого хозяйства предприятия. </t>
  </si>
  <si>
    <t>Имеющаяся техника требует замены, так как изношена и испытания может не пройти испытания и сертификацию.</t>
  </si>
  <si>
    <t>1) г.Москва, г.о.Троицк, ул. Индустриальная, 39км Калужского шоссе</t>
  </si>
  <si>
    <t>2) г.Москва, г.о.Троицк,42км Калужского шоссе</t>
  </si>
  <si>
    <t>см. примечание 1</t>
  </si>
  <si>
    <t>Примечание 1: система телемеханики будет установлена по адресам трансформаторных подстанций, а именно:</t>
  </si>
  <si>
    <t>Диретор</t>
  </si>
  <si>
    <t>/Воробьева А.П./</t>
  </si>
  <si>
    <t>________/Воробьева А.П./</t>
  </si>
  <si>
    <t>____________/Воробьева А.П./</t>
  </si>
  <si>
    <t>__________/Воробьева А.П./</t>
  </si>
  <si>
    <t xml:space="preserve">Директор </t>
  </si>
  <si>
    <r>
      <t>________________</t>
    </r>
    <r>
      <rPr>
        <sz val="12"/>
        <rFont val="Times New Roman"/>
        <family val="1"/>
        <charset val="204"/>
      </rPr>
      <t>/Воробьева А.П./</t>
    </r>
  </si>
  <si>
    <t>План года 2017</t>
  </si>
  <si>
    <t>"29" марта 2017 г.</t>
  </si>
  <si>
    <t>План года 
2016</t>
  </si>
  <si>
    <t>Отчет об исполнении инвестиционной программы МУП "Троицкая электросеть" за 2016 год, млн. рублей 
(представляется ежеквартально)</t>
  </si>
  <si>
    <t>2х1,6</t>
  </si>
  <si>
    <t xml:space="preserve">2х1 </t>
  </si>
  <si>
    <t>2х1,25</t>
  </si>
  <si>
    <t>Остаточная 
стоимость 
объекта
на 01.01. 2017 года  
млн.рублей</t>
  </si>
  <si>
    <t>«29» марта 2017 года</t>
  </si>
  <si>
    <t>Объем финансирования ( с НДС)
2015</t>
  </si>
  <si>
    <t>Техническое перевооружение и реконструкция, в т.ч.</t>
  </si>
  <si>
    <t>экономия по результатам закупок</t>
  </si>
  <si>
    <t>выполнение работ хозспособом</t>
  </si>
  <si>
    <t>уменьшение проектно-сметной стоимости</t>
  </si>
  <si>
    <t>стоимость товара на рынке продаж определила размер финансирования</t>
  </si>
  <si>
    <t>Отчет об источниках финансирования инвестиционных программ МУП "Троицкая электросеть" за 2015 год, млн. рублей</t>
  </si>
  <si>
    <t>изменение проектно-сметной документации</t>
  </si>
  <si>
    <t>экономия по результатам закупки, выполнение работ хозспособом</t>
  </si>
  <si>
    <t>реконструкция РУ-10кВ подстанций (установка камер КСО)</t>
  </si>
  <si>
    <t xml:space="preserve">Отчет о вводах/выводах объектов МУП "Троицкая электросеть" в 2016 году </t>
  </si>
  <si>
    <t>3) г.Москва, г.о.Троицк,Академика Дыхне, ЖК "Легенда"</t>
  </si>
  <si>
    <t>Примечание 2: система телемеханики будет установлена по адресам трансформаторных подстанций, а именно:</t>
  </si>
  <si>
    <t>1) г.Москва, г.о.Троицк,ул. Школьная,д.1</t>
  </si>
  <si>
    <t>2) г.Москва, г.о.Троицк,Академика Дыхне, ЖК "Легенда"</t>
  </si>
  <si>
    <t>3) г.Москва, г.о.Троицк,42км Калужского шоссе</t>
  </si>
  <si>
    <t>см. примечание 2</t>
  </si>
  <si>
    <t>Зам.начальника ПТО</t>
  </si>
  <si>
    <t>Карнаухова Ж.В.</t>
  </si>
  <si>
    <t>Примечание 3: система телемеханики будет установлена по адресам трансформаторных подстанций, а именно:</t>
  </si>
  <si>
    <t>см.примечание № 3</t>
  </si>
  <si>
    <t xml:space="preserve"> г.о.Троицк, ул. Индустриальная</t>
  </si>
  <si>
    <t>г.о.Троицк, территория ДКС №20 Красная Пахра</t>
  </si>
  <si>
    <t>г.о.Троицк,Академика Дыхне, ЖК "Легенда"</t>
  </si>
  <si>
    <t xml:space="preserve"> г.о.Троицк, м-н "В"</t>
  </si>
  <si>
    <t xml:space="preserve"> г.о.Троицк, м-н "А"</t>
  </si>
  <si>
    <t xml:space="preserve"> г.о.Троицк, ул.Школьная, д.1</t>
  </si>
  <si>
    <t>г.о.Троицк, ул.Школьная, д.1</t>
  </si>
  <si>
    <t>г.о.Троицк,42км Калужского шоссе</t>
  </si>
  <si>
    <t xml:space="preserve"> г.о.Троицк, ул.Лесная, д.6</t>
  </si>
  <si>
    <t>г.о.Троицк, ул.Лесная, д.6</t>
  </si>
  <si>
    <t xml:space="preserve">г.о. Троицк, ул. Октябрьский проспект д. 12      </t>
  </si>
  <si>
    <t>г.о. Троицк, ул. Текстильщиков</t>
  </si>
  <si>
    <t>г.о.Троицк, ул. Пушковых</t>
  </si>
  <si>
    <t xml:space="preserve"> г.о.Троицк, Сиреневый бульвар д. 3</t>
  </si>
  <si>
    <t>г.о. Троицк, ул. Центральная, д.26</t>
  </si>
  <si>
    <t>г.о.Троицк, ул.Юбилейная, д.3</t>
  </si>
  <si>
    <t>г.о. Троицк, м-н "В" д. 32</t>
  </si>
  <si>
    <t xml:space="preserve"> г.о. Троицк, ул. Лесная, д.4</t>
  </si>
  <si>
    <t xml:space="preserve">г.о. Троицк, ул. Октябрьский проспект д. 18      </t>
  </si>
  <si>
    <t>г.о. Троицк, в районе ул.Промышленной</t>
  </si>
  <si>
    <t>уменьшение проектно-сметной стоимости в связи невыполнением заявителем условий  договора об осуществлении технологического присоединения № тп/13-02-37  (заморожено строительство объектов заявителя и полным неисполнением финансирования договора) и соответственно строительство  эл.объекта только для одного заявителя по договору № тп/14-02-81 от 16.07.2015 по заявленной мощности</t>
  </si>
  <si>
    <t xml:space="preserve">уменьшение проектно-сметной стоимости в связи невыполнением заявителем условий  договора об осуществлении технологического присоединения № тп/13-02-37  (заморожено строительство объектов заявителя и полным неисполнением финансирования договора) и соответственно строительство  КЛ  только для одного заявителя по договору № тп/14-02-81 от 16.07.2015 </t>
  </si>
  <si>
    <t>Реконструкция ТП-501. Замена 10 высоковольтных ячеек в РУ-10 кВ.</t>
  </si>
  <si>
    <t>Реконструкция КЛ-6 кВ ПС-193(ф.23) - РП-40, протяженностью по трассе 0,39 км.</t>
  </si>
  <si>
    <t>Реконструкция РУ-10 кВ РП-38. Монтаж одной высоковольтной ячейки.</t>
  </si>
  <si>
    <t>Реконструкция ТП-503. Замена 8 высоковольтных ячеек РУ-10 кВ.</t>
  </si>
  <si>
    <t xml:space="preserve">Реконструкция ТП-509. Замена 12 низковольтных панелей в РУ-0,4кВ с дополнительной установкой шкафов учета. </t>
  </si>
  <si>
    <t>Реконструкция ТП-508. Замена 10 низковольтных панелей в РУ-0,4кВ.</t>
  </si>
  <si>
    <t>Реконструкция ТП-505. Замена 10 высоковольтных ячеек РУ-10 кВ.</t>
  </si>
  <si>
    <t>Реконструкция ТП-516. Замена 10 высоковольтных ячеек РУ-10 кВ.</t>
  </si>
  <si>
    <t>Реконструкция РП-40. Замена 3 низковольтных панелей в РУ-0,4кВ с дополнительной установкой шкафа учета.</t>
  </si>
  <si>
    <t>Реконструкция ТП-517.Замена 8 высоковольтных ячеек РУ-10 кВ.</t>
  </si>
  <si>
    <t>Установка устройств телемеханики в строящихся подстанциях:  ТП14, ТП15, ТП17. Три комплекта.</t>
  </si>
  <si>
    <t>Установка устройств телемеханики в строящихся подстанциях: ТП18, ТП19, ТП20. Три комплекта.</t>
  </si>
  <si>
    <t>Строительство двух КЛ-10 кВ ПС727(Ф.19)-РП39 и ПС727(Ф.20)-РП39, протяженностью по трассе 2 км каждая, прокладываемых в одной траншее по существующим трассам.</t>
  </si>
  <si>
    <t xml:space="preserve">Строительство трансформаторной подстанции ТП-14 2х630 с трансформаторной мощностью 1260 кВА. </t>
  </si>
  <si>
    <t>Строительство КЛ-10кВ ТП-550 - ТП14, протяженностью по трассе 2 км.</t>
  </si>
  <si>
    <t xml:space="preserve">Строительство трансформаторной подстанции ТП-15 2х630 с общей трансформаторной мощностью 1260 кВА. </t>
  </si>
  <si>
    <t>Строительство КЛ-6кВ ТП-553 - ТП15, протяженностью по трассе 2 км.</t>
  </si>
  <si>
    <t xml:space="preserve">Строительство трансформаторной подстанции ТП-17 2х1600, общей трансформаторной мощностью 3200 кВА. </t>
  </si>
  <si>
    <t>Строительство КЛ-10кВ ТП-590 - ТП17, протяженностью по трассе 0,35 км.</t>
  </si>
  <si>
    <t xml:space="preserve">Строительство КЛ-10 кВ РП37-ТП526 протяженностью по трассе 0,75 км. </t>
  </si>
  <si>
    <t xml:space="preserve">Строительство КЛ-10 кВ ТП507-ТП520 протяженностью по трассе 0,55 км </t>
  </si>
  <si>
    <t xml:space="preserve">Строительство КЛ-10 кВ ТП506-ТП520 протяженностью по трассе 0,55 км </t>
  </si>
  <si>
    <t>Строительство КЛ-10 кВ РП38-ТП512, протяженностью по трассе 1 км.</t>
  </si>
  <si>
    <t xml:space="preserve">Строительство трансформаторной подстанции ТП-18 2х1000 с трансформаторной мощностью 2000 кВА. </t>
  </si>
  <si>
    <t xml:space="preserve">Строительство трансформаторной подстанции ТП-19 2х1600, общей трансформаторной мощностью 3200 кВА. </t>
  </si>
  <si>
    <t xml:space="preserve">Строительство двух КЛ-10 кВ ТП586-ТП19, протяженностью по трассе 0,5 км каждая, прокладываемых в одной траншее. </t>
  </si>
  <si>
    <t xml:space="preserve">Строительство трансформаторной подстанции ТП-20 2х1250 общей трансформаторной мощностью 2500 кВА. </t>
  </si>
  <si>
    <t>Строительство КЛ-10 кВ ТП577-ТП20, протяженностью по трассе 0,5 км.</t>
  </si>
  <si>
    <t>Строительство КЛ-10 кВ ТП589-ТП20, протяженностью по трассе 1,5 км.</t>
  </si>
  <si>
    <t>Строительство двух КЛ-10кВ ТП-585 - ТП17, протяженностью по трассе 0,5 км.</t>
  </si>
  <si>
    <t>Строительство двух КЛ-10кВ РП-38 - ТП18, общей протяженностью по трассам 0,5 км.</t>
  </si>
  <si>
    <t>" _03" _июля_ 2017г.</t>
  </si>
  <si>
    <t>"03" июля 2017 г.</t>
  </si>
  <si>
    <t>«03» июля 2017 г.</t>
  </si>
  <si>
    <t>МУП "Троицкая электрсоеть"</t>
  </si>
  <si>
    <t>________</t>
  </si>
  <si>
    <t>Воробьева А.П.</t>
  </si>
  <si>
    <t>Ед.изм.</t>
  </si>
  <si>
    <t>Предложения МУП "Троицкая электросеть" о внесении изменений в перечень инвестиционных проектов, входящих в состав инвестиционной программы 2017 года, млн.рублей с НДС</t>
  </si>
  <si>
    <t>«_26 _» июня 2017 года</t>
  </si>
  <si>
    <t>Строительство двух КЛ-10 кВ ТП526-ТП507, протяженностью по трассе 0,6 км каждая, прокладываемых в одной траншее по существующим трассам.</t>
  </si>
  <si>
    <t>Объем финансирования
 2017 год</t>
  </si>
  <si>
    <t xml:space="preserve">строительство нецелесообразно в связи с отсутствием аварийных отключений по причине их повреждения за последние два года </t>
  </si>
  <si>
    <t>строительство перенесено на 2018 год, т.к. заявитель заморозил стр-во жилого комплекса</t>
  </si>
  <si>
    <t>поступление заявки на технологическое присоединение к эл.сетям</t>
  </si>
  <si>
    <t>проведение ремонтных работ увеличивает срок службы на 4 года</t>
  </si>
  <si>
    <t>корректировка стоимости с применением индекса-дефлятора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</si>
</sst>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######0.0#####"/>
    <numFmt numFmtId="165" formatCode="_-* #,##0;\(#,##0\);_-* &quot;-&quot;??;_-@"/>
    <numFmt numFmtId="166" formatCode="_(* #,##0_);_(* \(#,##0\);_(* &quot;-&quot;_);_(@_)"/>
    <numFmt numFmtId="167" formatCode="#,##0.0"/>
    <numFmt numFmtId="168" formatCode="#,##0.000"/>
    <numFmt numFmtId="169" formatCode="0.0%"/>
    <numFmt numFmtId="170" formatCode="_(* #,##0.00_);_(* \(#,##0.00\);_(* &quot;-&quot;_);_(@_)"/>
    <numFmt numFmtId="171" formatCode="0.0"/>
    <numFmt numFmtId="172" formatCode="0.000"/>
    <numFmt numFmtId="173" formatCode="_-* #,##0.0;\(#,##0.0\);_-* &quot;-&quot;??;_-@"/>
    <numFmt numFmtId="174" formatCode="0.0000"/>
    <numFmt numFmtId="175" formatCode="#,##0.000_р_."/>
  </numFmts>
  <fonts count="99" x14ac:knownFonts="1">
    <font>
      <sz val="12"/>
      <name val="Times New Roman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2"/>
      <name val="Times New Roman CYR"/>
    </font>
    <font>
      <sz val="12"/>
      <name val="Times New Roman CYR"/>
    </font>
    <font>
      <b/>
      <i/>
      <sz val="12"/>
      <name val="Times New Roman CYR"/>
    </font>
    <font>
      <b/>
      <i/>
      <sz val="12"/>
      <name val="Times New Roman"/>
      <family val="1"/>
      <charset val="204"/>
    </font>
    <font>
      <sz val="12"/>
      <name val="Times New Roman CYR"/>
      <charset val="204"/>
    </font>
    <font>
      <i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3.5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3.5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0"/>
      <color indexed="9"/>
      <name val="Times New Roman"/>
      <family val="1"/>
      <charset val="204"/>
    </font>
    <font>
      <sz val="8"/>
      <color indexed="63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2"/>
      <name val="Times New Roman CYR"/>
      <charset val="204"/>
    </font>
    <font>
      <b/>
      <sz val="14"/>
      <color indexed="8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Helv"/>
      <charset val="204"/>
    </font>
    <font>
      <b/>
      <sz val="9"/>
      <name val="Times New Roman"/>
      <family val="1"/>
      <charset val="204"/>
    </font>
    <font>
      <sz val="7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color rgb="FFC00000"/>
      <name val="Times New Roman CYR"/>
    </font>
    <font>
      <sz val="9"/>
      <name val="Tahoma"/>
      <family val="2"/>
      <charset val="204"/>
    </font>
    <font>
      <sz val="11"/>
      <name val="Cambria"/>
      <family val="1"/>
      <charset val="204"/>
    </font>
    <font>
      <b/>
      <sz val="12"/>
      <name val="Cambria"/>
      <family val="1"/>
      <charset val="204"/>
    </font>
    <font>
      <sz val="14"/>
      <name val="Cambria"/>
      <family val="1"/>
      <charset val="204"/>
    </font>
    <font>
      <sz val="10"/>
      <name val="Cambria"/>
      <family val="1"/>
      <charset val="204"/>
    </font>
    <font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rgb="FFC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FFFF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4"/>
      <color indexed="12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8"/>
      <name val="Calibri"/>
      <family val="2"/>
      <charset val="204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1"/>
        <bgColor indexed="64"/>
      </patternFill>
    </fill>
  </fills>
  <borders count="8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47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2" fillId="0" borderId="0"/>
    <xf numFmtId="0" fontId="1" fillId="0" borderId="0"/>
    <xf numFmtId="0" fontId="62" fillId="0" borderId="0"/>
    <xf numFmtId="0" fontId="4" fillId="0" borderId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23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2" fillId="0" borderId="0"/>
  </cellStyleXfs>
  <cellXfs count="1937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/>
    </xf>
    <xf numFmtId="0" fontId="1" fillId="0" borderId="11" xfId="0" applyFont="1" applyFill="1" applyBorder="1"/>
    <xf numFmtId="0" fontId="1" fillId="0" borderId="12" xfId="0" applyFont="1" applyFill="1" applyBorder="1"/>
    <xf numFmtId="0" fontId="1" fillId="0" borderId="14" xfId="0" applyFont="1" applyFill="1" applyBorder="1" applyAlignment="1">
      <alignment horizontal="left" vertical="center" wrapText="1"/>
    </xf>
    <xf numFmtId="0" fontId="1" fillId="0" borderId="0" xfId="0" applyFont="1" applyBorder="1"/>
    <xf numFmtId="0" fontId="1" fillId="0" borderId="0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/>
    <xf numFmtId="0" fontId="1" fillId="0" borderId="0" xfId="0" applyFont="1" applyFill="1"/>
    <xf numFmtId="0" fontId="1" fillId="0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1" fontId="2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left" vertical="top" wrapText="1"/>
    </xf>
    <xf numFmtId="2" fontId="1" fillId="0" borderId="0" xfId="0" applyNumberFormat="1" applyFont="1" applyAlignment="1">
      <alignment vertical="top"/>
    </xf>
    <xf numFmtId="2" fontId="1" fillId="0" borderId="0" xfId="0" applyNumberFormat="1" applyFont="1" applyAlignment="1">
      <alignment horizontal="center" vertical="top" wrapText="1"/>
    </xf>
    <xf numFmtId="49" fontId="1" fillId="0" borderId="0" xfId="0" applyNumberFormat="1" applyFont="1" applyBorder="1" applyAlignment="1">
      <alignment horizontal="left" vertical="top"/>
    </xf>
    <xf numFmtId="2" fontId="1" fillId="0" borderId="0" xfId="0" applyNumberFormat="1" applyFont="1" applyAlignment="1">
      <alignment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top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Fill="1" applyBorder="1"/>
    <xf numFmtId="0" fontId="1" fillId="0" borderId="15" xfId="0" applyFont="1" applyFill="1" applyBorder="1"/>
    <xf numFmtId="0" fontId="1" fillId="0" borderId="16" xfId="0" applyFont="1" applyBorder="1" applyAlignment="1">
      <alignment vertical="top"/>
    </xf>
    <xf numFmtId="0" fontId="1" fillId="0" borderId="0" xfId="0" applyFont="1" applyFill="1" applyBorder="1"/>
    <xf numFmtId="0" fontId="21" fillId="0" borderId="0" xfId="0" applyFont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top" wrapText="1"/>
    </xf>
    <xf numFmtId="0" fontId="1" fillId="0" borderId="21" xfId="0" applyFont="1" applyBorder="1" applyAlignment="1">
      <alignment vertical="top"/>
    </xf>
    <xf numFmtId="0" fontId="1" fillId="0" borderId="22" xfId="0" applyFont="1" applyBorder="1" applyAlignment="1">
      <alignment vertical="top"/>
    </xf>
    <xf numFmtId="0" fontId="23" fillId="0" borderId="22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23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24" xfId="0" applyFont="1" applyBorder="1" applyAlignment="1">
      <alignment horizontal="right" vertical="center"/>
    </xf>
    <xf numFmtId="0" fontId="2" fillId="0" borderId="25" xfId="0" applyFont="1" applyBorder="1" applyAlignment="1">
      <alignment horizontal="right" vertical="center"/>
    </xf>
    <xf numFmtId="0" fontId="2" fillId="0" borderId="26" xfId="0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1" fillId="0" borderId="13" xfId="0" applyFont="1" applyBorder="1" applyAlignment="1">
      <alignment horizontal="center" vertical="center"/>
    </xf>
    <xf numFmtId="0" fontId="1" fillId="0" borderId="20" xfId="0" applyFont="1" applyBorder="1" applyAlignment="1">
      <alignment horizontal="justify" vertical="center" wrapText="1"/>
    </xf>
    <xf numFmtId="0" fontId="1" fillId="0" borderId="13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0" fontId="1" fillId="0" borderId="22" xfId="0" applyFont="1" applyBorder="1" applyAlignment="1">
      <alignment horizontal="center" vertical="center"/>
    </xf>
    <xf numFmtId="0" fontId="1" fillId="0" borderId="27" xfId="0" applyFont="1" applyBorder="1" applyAlignment="1">
      <alignment horizontal="justify" vertical="center" wrapText="1"/>
    </xf>
    <xf numFmtId="0" fontId="1" fillId="0" borderId="22" xfId="0" applyFont="1" applyBorder="1" applyAlignment="1">
      <alignment horizontal="right" vertical="center"/>
    </xf>
    <xf numFmtId="0" fontId="1" fillId="0" borderId="16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2" fillId="0" borderId="28" xfId="0" applyFont="1" applyBorder="1" applyAlignment="1">
      <alignment horizontal="justify" vertical="center" wrapText="1"/>
    </xf>
    <xf numFmtId="0" fontId="1" fillId="0" borderId="20" xfId="0" applyFont="1" applyBorder="1" applyAlignment="1">
      <alignment horizontal="justify" vertical="center"/>
    </xf>
    <xf numFmtId="0" fontId="2" fillId="0" borderId="22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26" xfId="0" applyFont="1" applyBorder="1" applyAlignment="1">
      <alignment horizontal="right" vertical="center"/>
    </xf>
    <xf numFmtId="0" fontId="1" fillId="0" borderId="23" xfId="0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0" fontId="1" fillId="0" borderId="29" xfId="0" applyFont="1" applyBorder="1" applyAlignment="1">
      <alignment horizontal="right" vertical="center"/>
    </xf>
    <xf numFmtId="0" fontId="1" fillId="0" borderId="30" xfId="0" applyFont="1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0" xfId="0" applyAlignment="1">
      <alignment horizontal="left"/>
    </xf>
    <xf numFmtId="0" fontId="1" fillId="0" borderId="0" xfId="0" applyFont="1" applyAlignment="1">
      <alignment vertical="center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 indent="4"/>
    </xf>
    <xf numFmtId="0" fontId="1" fillId="0" borderId="0" xfId="0" applyFont="1" applyBorder="1" applyAlignment="1">
      <alignment vertical="top"/>
    </xf>
    <xf numFmtId="0" fontId="2" fillId="0" borderId="35" xfId="0" applyFont="1" applyBorder="1" applyAlignment="1">
      <alignment horizontal="justify" vertical="center" wrapText="1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1" xfId="0" applyFont="1" applyBorder="1" applyAlignment="1">
      <alignment horizontal="right" vertical="center"/>
    </xf>
    <xf numFmtId="0" fontId="2" fillId="0" borderId="32" xfId="0" applyFont="1" applyBorder="1" applyAlignment="1">
      <alignment horizontal="right" vertical="center"/>
    </xf>
    <xf numFmtId="0" fontId="2" fillId="0" borderId="30" xfId="0" applyFont="1" applyBorder="1" applyAlignment="1">
      <alignment horizontal="right" vertical="center"/>
    </xf>
    <xf numFmtId="16" fontId="2" fillId="0" borderId="13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left" vertical="center"/>
    </xf>
    <xf numFmtId="0" fontId="1" fillId="0" borderId="22" xfId="0" applyFont="1" applyFill="1" applyBorder="1" applyAlignment="1">
      <alignment horizontal="left" vertical="center"/>
    </xf>
    <xf numFmtId="0" fontId="27" fillId="0" borderId="39" xfId="0" applyFont="1" applyBorder="1" applyAlignment="1">
      <alignment horizontal="center" vertical="center"/>
    </xf>
    <xf numFmtId="0" fontId="27" fillId="0" borderId="40" xfId="0" applyFont="1" applyBorder="1" applyAlignment="1">
      <alignment horizontal="center" vertical="center"/>
    </xf>
    <xf numFmtId="0" fontId="27" fillId="0" borderId="39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42" xfId="0" applyFont="1" applyBorder="1" applyAlignment="1">
      <alignment horizontal="justify" vertical="center" wrapText="1"/>
    </xf>
    <xf numFmtId="0" fontId="2" fillId="0" borderId="0" xfId="0" applyFont="1" applyFill="1" applyAlignment="1">
      <alignment horizontal="center" vertical="top" wrapText="1"/>
    </xf>
    <xf numFmtId="0" fontId="28" fillId="0" borderId="0" xfId="0" applyFont="1" applyFill="1"/>
    <xf numFmtId="0" fontId="1" fillId="0" borderId="0" xfId="0" applyFont="1" applyFill="1" applyBorder="1" applyAlignment="1">
      <alignment horizontal="right" wrapText="1"/>
    </xf>
    <xf numFmtId="0" fontId="2" fillId="0" borderId="11" xfId="0" applyNumberFormat="1" applyFont="1" applyFill="1" applyBorder="1" applyAlignment="1">
      <alignment horizontal="center" vertical="top" wrapText="1"/>
    </xf>
    <xf numFmtId="0" fontId="1" fillId="0" borderId="11" xfId="0" applyNumberFormat="1" applyFont="1" applyFill="1" applyBorder="1" applyAlignment="1">
      <alignment horizontal="center" vertical="top" wrapText="1"/>
    </xf>
    <xf numFmtId="0" fontId="1" fillId="0" borderId="22" xfId="0" applyNumberFormat="1" applyFont="1" applyFill="1" applyBorder="1" applyAlignment="1">
      <alignment horizontal="center" vertical="top" wrapText="1"/>
    </xf>
    <xf numFmtId="0" fontId="1" fillId="0" borderId="16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center" vertical="top" wrapText="1"/>
    </xf>
    <xf numFmtId="0" fontId="28" fillId="0" borderId="0" xfId="0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left" vertical="top"/>
    </xf>
    <xf numFmtId="164" fontId="2" fillId="0" borderId="0" xfId="0" applyNumberFormat="1" applyFont="1" applyFill="1" applyBorder="1" applyAlignment="1">
      <alignment horizontal="right" vertical="top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justify" vertical="top" wrapText="1"/>
    </xf>
    <xf numFmtId="0" fontId="1" fillId="0" borderId="11" xfId="0" applyFont="1" applyFill="1" applyBorder="1" applyAlignment="1">
      <alignment horizontal="justify" vertical="top" wrapText="1"/>
    </xf>
    <xf numFmtId="0" fontId="1" fillId="0" borderId="45" xfId="0" applyFont="1" applyBorder="1" applyAlignment="1">
      <alignment horizontal="center" vertical="top" wrapText="1"/>
    </xf>
    <xf numFmtId="0" fontId="2" fillId="0" borderId="22" xfId="0" applyNumberFormat="1" applyFont="1" applyBorder="1" applyAlignment="1">
      <alignment horizontal="center" vertical="top" wrapText="1"/>
    </xf>
    <xf numFmtId="0" fontId="1" fillId="0" borderId="16" xfId="0" applyFont="1" applyBorder="1" applyAlignment="1">
      <alignment horizontal="justify" vertical="top" wrapText="1"/>
    </xf>
    <xf numFmtId="0" fontId="2" fillId="0" borderId="43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44" xfId="0" applyFont="1" applyBorder="1" applyAlignment="1">
      <alignment horizontal="center" wrapText="1"/>
    </xf>
    <xf numFmtId="0" fontId="2" fillId="0" borderId="42" xfId="0" applyFont="1" applyBorder="1" applyAlignment="1">
      <alignment vertical="top" wrapText="1"/>
    </xf>
    <xf numFmtId="0" fontId="2" fillId="0" borderId="46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0" fontId="2" fillId="0" borderId="45" xfId="0" applyFont="1" applyBorder="1" applyAlignment="1">
      <alignment vertical="top" wrapText="1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right" vertical="center"/>
    </xf>
    <xf numFmtId="0" fontId="2" fillId="0" borderId="50" xfId="0" applyFont="1" applyBorder="1" applyAlignment="1">
      <alignment horizontal="right" vertical="center"/>
    </xf>
    <xf numFmtId="0" fontId="2" fillId="0" borderId="11" xfId="0" applyFont="1" applyBorder="1" applyAlignment="1">
      <alignment horizontal="justify" vertical="center" wrapText="1"/>
    </xf>
    <xf numFmtId="0" fontId="47" fillId="0" borderId="11" xfId="0" applyFont="1" applyBorder="1"/>
    <xf numFmtId="0" fontId="1" fillId="0" borderId="11" xfId="0" applyFont="1" applyBorder="1" applyAlignment="1">
      <alignment horizontal="justify" vertical="center" wrapText="1"/>
    </xf>
    <xf numFmtId="0" fontId="2" fillId="0" borderId="51" xfId="0" applyFont="1" applyBorder="1" applyAlignment="1">
      <alignment horizontal="right" vertical="center"/>
    </xf>
    <xf numFmtId="16" fontId="1" fillId="0" borderId="13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justify" vertical="center"/>
    </xf>
    <xf numFmtId="0" fontId="24" fillId="0" borderId="14" xfId="0" applyFont="1" applyBorder="1" applyAlignment="1">
      <alignment horizontal="center" vertical="center"/>
    </xf>
    <xf numFmtId="0" fontId="2" fillId="0" borderId="31" xfId="0" applyFont="1" applyBorder="1" applyAlignment="1">
      <alignment horizontal="justify" vertical="center" wrapText="1"/>
    </xf>
    <xf numFmtId="0" fontId="2" fillId="0" borderId="25" xfId="0" applyFont="1" applyBorder="1" applyAlignment="1">
      <alignment horizontal="justify" vertical="center" wrapText="1"/>
    </xf>
    <xf numFmtId="0" fontId="1" fillId="0" borderId="16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4" xfId="0" applyFont="1" applyBorder="1" applyAlignment="1">
      <alignment horizontal="right" vertical="center"/>
    </xf>
    <xf numFmtId="0" fontId="2" fillId="0" borderId="33" xfId="0" applyFont="1" applyBorder="1" applyAlignment="1">
      <alignment horizontal="center" vertical="center"/>
    </xf>
    <xf numFmtId="0" fontId="1" fillId="0" borderId="14" xfId="0" applyFont="1" applyBorder="1" applyAlignment="1">
      <alignment horizontal="justify" vertical="center" wrapText="1"/>
    </xf>
    <xf numFmtId="0" fontId="2" fillId="0" borderId="34" xfId="0" applyFont="1" applyBorder="1" applyAlignment="1">
      <alignment horizontal="right" vertical="center"/>
    </xf>
    <xf numFmtId="0" fontId="1" fillId="0" borderId="30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18" xfId="0" applyFont="1" applyBorder="1" applyAlignment="1">
      <alignment horizontal="justify" vertical="center" wrapText="1"/>
    </xf>
    <xf numFmtId="0" fontId="1" fillId="0" borderId="18" xfId="0" applyFont="1" applyBorder="1" applyAlignment="1">
      <alignment horizontal="right" vertical="center"/>
    </xf>
    <xf numFmtId="0" fontId="2" fillId="0" borderId="49" xfId="0" applyFont="1" applyBorder="1" applyAlignment="1">
      <alignment horizontal="justify" vertical="center" wrapText="1"/>
    </xf>
    <xf numFmtId="0" fontId="2" fillId="0" borderId="51" xfId="0" applyFont="1" applyBorder="1" applyAlignment="1">
      <alignment horizontal="justify" vertical="center"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Border="1" applyAlignment="1"/>
    <xf numFmtId="0" fontId="2" fillId="0" borderId="52" xfId="0" applyFont="1" applyBorder="1" applyAlignment="1">
      <alignment horizontal="justify" vertical="center" wrapText="1"/>
    </xf>
    <xf numFmtId="0" fontId="47" fillId="0" borderId="20" xfId="0" applyFont="1" applyBorder="1"/>
    <xf numFmtId="0" fontId="2" fillId="0" borderId="48" xfId="0" applyFont="1" applyBorder="1" applyAlignment="1">
      <alignment horizontal="right" vertical="center"/>
    </xf>
    <xf numFmtId="0" fontId="2" fillId="0" borderId="53" xfId="0" applyFont="1" applyBorder="1" applyAlignment="1">
      <alignment horizontal="justify" vertical="center" wrapText="1"/>
    </xf>
    <xf numFmtId="0" fontId="2" fillId="0" borderId="33" xfId="0" applyFont="1" applyBorder="1" applyAlignment="1">
      <alignment horizontal="right" vertical="center"/>
    </xf>
    <xf numFmtId="0" fontId="48" fillId="0" borderId="0" xfId="0" applyFont="1"/>
    <xf numFmtId="0" fontId="48" fillId="0" borderId="0" xfId="0" applyFont="1" applyAlignment="1">
      <alignment vertical="center"/>
    </xf>
    <xf numFmtId="0" fontId="48" fillId="0" borderId="0" xfId="0" applyFont="1" applyAlignment="1">
      <alignment horizontal="center" vertical="center"/>
    </xf>
    <xf numFmtId="0" fontId="48" fillId="0" borderId="11" xfId="0" applyFont="1" applyBorder="1" applyAlignment="1">
      <alignment vertical="center"/>
    </xf>
    <xf numFmtId="0" fontId="48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2" fontId="29" fillId="0" borderId="0" xfId="0" applyNumberFormat="1" applyFont="1" applyAlignment="1">
      <alignment horizontal="right" vertical="top" wrapText="1"/>
    </xf>
    <xf numFmtId="16" fontId="2" fillId="0" borderId="33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4" fillId="0" borderId="33" xfId="0" applyFont="1" applyBorder="1" applyAlignment="1">
      <alignment horizontal="center" vertical="center"/>
    </xf>
    <xf numFmtId="0" fontId="24" fillId="0" borderId="34" xfId="0" applyFont="1" applyBorder="1" applyAlignment="1">
      <alignment horizontal="center" vertical="center"/>
    </xf>
    <xf numFmtId="0" fontId="2" fillId="0" borderId="16" xfId="0" applyFont="1" applyBorder="1" applyAlignment="1">
      <alignment horizontal="justify" vertical="center" wrapText="1"/>
    </xf>
    <xf numFmtId="0" fontId="1" fillId="0" borderId="54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right" vertical="center" wrapText="1"/>
    </xf>
    <xf numFmtId="0" fontId="1" fillId="0" borderId="16" xfId="0" applyFont="1" applyFill="1" applyBorder="1" applyAlignment="1">
      <alignment horizontal="right" vertical="center" wrapText="1"/>
    </xf>
    <xf numFmtId="0" fontId="1" fillId="0" borderId="11" xfId="0" applyFont="1" applyBorder="1"/>
    <xf numFmtId="0" fontId="1" fillId="0" borderId="12" xfId="0" applyFont="1" applyBorder="1"/>
    <xf numFmtId="0" fontId="1" fillId="0" borderId="16" xfId="0" applyFont="1" applyBorder="1"/>
    <xf numFmtId="0" fontId="1" fillId="0" borderId="15" xfId="0" applyFont="1" applyBorder="1"/>
    <xf numFmtId="0" fontId="1" fillId="0" borderId="55" xfId="0" applyFont="1" applyFill="1" applyBorder="1" applyAlignment="1">
      <alignment horizontal="center" vertical="center"/>
    </xf>
    <xf numFmtId="0" fontId="1" fillId="0" borderId="55" xfId="0" applyNumberFormat="1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left" vertical="center" wrapText="1"/>
    </xf>
    <xf numFmtId="0" fontId="1" fillId="0" borderId="3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53" xfId="0" applyFont="1" applyBorder="1" applyAlignment="1">
      <alignment horizontal="justify" vertical="center" wrapText="1"/>
    </xf>
    <xf numFmtId="0" fontId="0" fillId="0" borderId="33" xfId="0" applyBorder="1" applyAlignment="1">
      <alignment vertical="center"/>
    </xf>
    <xf numFmtId="2" fontId="1" fillId="0" borderId="0" xfId="0" applyNumberFormat="1" applyFont="1" applyAlignment="1">
      <alignment horizontal="center" vertical="center"/>
    </xf>
    <xf numFmtId="0" fontId="2" fillId="0" borderId="30" xfId="0" applyFont="1" applyFill="1" applyBorder="1" applyAlignment="1">
      <alignment horizontal="left" vertical="center"/>
    </xf>
    <xf numFmtId="0" fontId="2" fillId="0" borderId="31" xfId="0" applyFont="1" applyFill="1" applyBorder="1" applyAlignment="1">
      <alignment horizontal="left" vertical="center" wrapText="1"/>
    </xf>
    <xf numFmtId="0" fontId="1" fillId="0" borderId="32" xfId="0" applyFont="1" applyBorder="1"/>
    <xf numFmtId="0" fontId="1" fillId="0" borderId="31" xfId="0" applyFont="1" applyFill="1" applyBorder="1" applyAlignment="1">
      <alignment horizontal="left" vertical="center" wrapText="1"/>
    </xf>
    <xf numFmtId="0" fontId="1" fillId="0" borderId="32" xfId="0" applyFont="1" applyFill="1" applyBorder="1"/>
    <xf numFmtId="0" fontId="1" fillId="0" borderId="30" xfId="0" applyFont="1" applyFill="1" applyBorder="1" applyAlignment="1">
      <alignment horizontal="center" vertical="center" wrapText="1"/>
    </xf>
    <xf numFmtId="0" fontId="30" fillId="0" borderId="0" xfId="0" applyFont="1" applyFill="1"/>
    <xf numFmtId="0" fontId="1" fillId="0" borderId="0" xfId="0" applyFont="1" applyFill="1" applyAlignment="1">
      <alignment horizontal="right"/>
    </xf>
    <xf numFmtId="0" fontId="0" fillId="0" borderId="0" xfId="0" applyFill="1"/>
    <xf numFmtId="2" fontId="29" fillId="0" borderId="0" xfId="0" applyNumberFormat="1" applyFont="1" applyFill="1" applyAlignment="1">
      <alignment horizontal="right" vertical="top" wrapText="1"/>
    </xf>
    <xf numFmtId="0" fontId="30" fillId="0" borderId="0" xfId="0" applyFont="1" applyFill="1" applyAlignment="1">
      <alignment horizontal="right"/>
    </xf>
    <xf numFmtId="0" fontId="31" fillId="0" borderId="17" xfId="0" applyFont="1" applyFill="1" applyBorder="1" applyAlignment="1">
      <alignment horizontal="justify"/>
    </xf>
    <xf numFmtId="0" fontId="30" fillId="0" borderId="17" xfId="0" applyFont="1" applyFill="1" applyBorder="1" applyAlignment="1">
      <alignment horizontal="justify"/>
    </xf>
    <xf numFmtId="0" fontId="30" fillId="0" borderId="60" xfId="0" applyFont="1" applyFill="1" applyBorder="1" applyAlignment="1">
      <alignment horizontal="justify"/>
    </xf>
    <xf numFmtId="0" fontId="31" fillId="0" borderId="17" xfId="0" applyFont="1" applyFill="1" applyBorder="1" applyAlignment="1">
      <alignment vertical="top" wrapText="1"/>
    </xf>
    <xf numFmtId="0" fontId="31" fillId="0" borderId="61" xfId="0" applyFont="1" applyFill="1" applyBorder="1" applyAlignment="1">
      <alignment vertical="top" wrapText="1"/>
    </xf>
    <xf numFmtId="0" fontId="30" fillId="0" borderId="62" xfId="0" applyFont="1" applyFill="1" applyBorder="1" applyAlignment="1">
      <alignment horizontal="justify" vertical="top" wrapText="1"/>
    </xf>
    <xf numFmtId="0" fontId="31" fillId="0" borderId="60" xfId="0" applyFont="1" applyFill="1" applyBorder="1" applyAlignment="1">
      <alignment vertical="top" wrapText="1"/>
    </xf>
    <xf numFmtId="0" fontId="30" fillId="0" borderId="17" xfId="0" applyFont="1" applyFill="1" applyBorder="1" applyAlignment="1">
      <alignment horizontal="justify" vertical="top" wrapText="1"/>
    </xf>
    <xf numFmtId="0" fontId="30" fillId="0" borderId="60" xfId="0" applyFont="1" applyFill="1" applyBorder="1" applyAlignment="1">
      <alignment vertical="top" wrapText="1"/>
    </xf>
    <xf numFmtId="0" fontId="30" fillId="0" borderId="17" xfId="0" applyFont="1" applyFill="1" applyBorder="1" applyAlignment="1">
      <alignment vertical="top" wrapText="1"/>
    </xf>
    <xf numFmtId="0" fontId="30" fillId="0" borderId="17" xfId="0" quotePrefix="1" applyFont="1" applyFill="1" applyBorder="1" applyAlignment="1">
      <alignment vertical="top" wrapText="1"/>
    </xf>
    <xf numFmtId="0" fontId="30" fillId="0" borderId="60" xfId="0" applyFont="1" applyFill="1" applyBorder="1" applyAlignment="1">
      <alignment horizontal="justify" vertical="top" wrapText="1"/>
    </xf>
    <xf numFmtId="0" fontId="30" fillId="0" borderId="63" xfId="0" applyFont="1" applyFill="1" applyBorder="1" applyAlignment="1">
      <alignment vertical="top" wrapText="1"/>
    </xf>
    <xf numFmtId="0" fontId="30" fillId="0" borderId="61" xfId="0" quotePrefix="1" applyFont="1" applyFill="1" applyBorder="1" applyAlignment="1">
      <alignment vertical="top" wrapText="1"/>
    </xf>
    <xf numFmtId="0" fontId="30" fillId="0" borderId="61" xfId="0" applyFont="1" applyFill="1" applyBorder="1" applyAlignment="1">
      <alignment vertical="top" wrapText="1"/>
    </xf>
    <xf numFmtId="0" fontId="31" fillId="0" borderId="61" xfId="0" applyFont="1" applyFill="1" applyBorder="1" applyAlignment="1">
      <alignment horizontal="justify" vertical="top" wrapText="1"/>
    </xf>
    <xf numFmtId="0" fontId="31" fillId="0" borderId="17" xfId="0" applyFont="1" applyFill="1" applyBorder="1" applyAlignment="1">
      <alignment horizontal="justify" vertical="top" wrapText="1"/>
    </xf>
    <xf numFmtId="0" fontId="30" fillId="0" borderId="59" xfId="0" quotePrefix="1" applyFont="1" applyFill="1" applyBorder="1" applyAlignment="1">
      <alignment horizontal="justify" vertical="top" wrapText="1"/>
    </xf>
    <xf numFmtId="0" fontId="30" fillId="0" borderId="44" xfId="0" applyFont="1" applyFill="1" applyBorder="1" applyAlignment="1">
      <alignment horizontal="justify" vertical="top" wrapText="1"/>
    </xf>
    <xf numFmtId="0" fontId="30" fillId="0" borderId="60" xfId="0" applyFont="1" applyFill="1" applyBorder="1" applyAlignment="1">
      <alignment horizontal="left" vertical="top" wrapText="1"/>
    </xf>
    <xf numFmtId="0" fontId="30" fillId="0" borderId="59" xfId="0" applyFont="1" applyFill="1" applyBorder="1" applyAlignment="1">
      <alignment vertical="top" wrapText="1"/>
    </xf>
    <xf numFmtId="0" fontId="31" fillId="0" borderId="60" xfId="0" applyFont="1" applyFill="1" applyBorder="1" applyAlignment="1">
      <alignment horizontal="left" vertical="center" wrapText="1"/>
    </xf>
    <xf numFmtId="0" fontId="30" fillId="0" borderId="59" xfId="0" applyFont="1" applyFill="1" applyBorder="1" applyAlignment="1">
      <alignment horizontal="justify" vertical="top" wrapText="1"/>
    </xf>
    <xf numFmtId="0" fontId="31" fillId="0" borderId="60" xfId="0" applyFont="1" applyFill="1" applyBorder="1" applyAlignment="1">
      <alignment horizontal="center" vertical="center" wrapText="1"/>
    </xf>
    <xf numFmtId="0" fontId="30" fillId="0" borderId="61" xfId="0" applyFont="1" applyFill="1" applyBorder="1"/>
    <xf numFmtId="0" fontId="30" fillId="0" borderId="0" xfId="0" applyFont="1" applyFill="1" applyAlignment="1">
      <alignment horizontal="left" wrapText="1"/>
    </xf>
    <xf numFmtId="1" fontId="31" fillId="0" borderId="0" xfId="0" applyNumberFormat="1" applyFont="1" applyFill="1" applyAlignment="1">
      <alignment horizontal="left" vertical="top"/>
    </xf>
    <xf numFmtId="49" fontId="30" fillId="0" borderId="0" xfId="0" applyNumberFormat="1" applyFont="1" applyFill="1" applyAlignment="1">
      <alignment horizontal="left" vertical="top" wrapText="1"/>
    </xf>
    <xf numFmtId="49" fontId="30" fillId="0" borderId="0" xfId="0" applyNumberFormat="1" applyFont="1" applyFill="1" applyBorder="1" applyAlignment="1">
      <alignment horizontal="left" vertical="top"/>
    </xf>
    <xf numFmtId="0" fontId="30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wrapText="1"/>
    </xf>
    <xf numFmtId="0" fontId="2" fillId="0" borderId="16" xfId="0" applyNumberFormat="1" applyFont="1" applyFill="1" applyBorder="1" applyAlignment="1">
      <alignment horizontal="center" vertical="top" wrapText="1"/>
    </xf>
    <xf numFmtId="0" fontId="1" fillId="0" borderId="24" xfId="0" applyNumberFormat="1" applyFont="1" applyBorder="1" applyAlignment="1">
      <alignment horizontal="center" vertical="top" wrapText="1"/>
    </xf>
    <xf numFmtId="0" fontId="1" fillId="0" borderId="25" xfId="0" applyNumberFormat="1" applyFont="1" applyFill="1" applyBorder="1" applyAlignment="1">
      <alignment horizontal="center" vertical="top" wrapText="1"/>
    </xf>
    <xf numFmtId="0" fontId="1" fillId="0" borderId="13" xfId="0" applyNumberFormat="1" applyFont="1" applyBorder="1" applyAlignment="1">
      <alignment horizontal="center" vertical="top" wrapText="1"/>
    </xf>
    <xf numFmtId="0" fontId="1" fillId="0" borderId="22" xfId="0" applyNumberFormat="1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37" applyFont="1"/>
    <xf numFmtId="0" fontId="1" fillId="0" borderId="0" xfId="37" applyFont="1" applyAlignment="1">
      <alignment horizontal="right"/>
    </xf>
    <xf numFmtId="0" fontId="32" fillId="0" borderId="0" xfId="0" applyFont="1"/>
    <xf numFmtId="0" fontId="2" fillId="0" borderId="0" xfId="37" applyFont="1"/>
    <xf numFmtId="165" fontId="2" fillId="0" borderId="14" xfId="37" applyNumberFormat="1" applyFont="1" applyBorder="1" applyAlignment="1">
      <alignment horizontal="center" vertical="center" wrapText="1"/>
    </xf>
    <xf numFmtId="165" fontId="2" fillId="0" borderId="11" xfId="37" applyNumberFormat="1" applyFont="1" applyBorder="1" applyAlignment="1">
      <alignment horizontal="center" wrapText="1"/>
    </xf>
    <xf numFmtId="0" fontId="33" fillId="0" borderId="20" xfId="37" applyFont="1" applyBorder="1" applyAlignment="1">
      <alignment horizontal="center"/>
    </xf>
    <xf numFmtId="165" fontId="2" fillId="24" borderId="11" xfId="37" applyNumberFormat="1" applyFont="1" applyFill="1" applyBorder="1" applyAlignment="1">
      <alignment horizontal="center" vertical="center" wrapText="1"/>
    </xf>
    <xf numFmtId="165" fontId="2" fillId="24" borderId="11" xfId="37" applyNumberFormat="1" applyFont="1" applyFill="1" applyBorder="1" applyAlignment="1">
      <alignment horizontal="center" wrapText="1"/>
    </xf>
    <xf numFmtId="165" fontId="34" fillId="24" borderId="11" xfId="37" applyNumberFormat="1" applyFont="1" applyFill="1" applyBorder="1" applyAlignment="1">
      <alignment horizontal="center" wrapText="1"/>
    </xf>
    <xf numFmtId="165" fontId="1" fillId="0" borderId="11" xfId="37" applyNumberFormat="1" applyFont="1" applyBorder="1" applyAlignment="1">
      <alignment wrapText="1"/>
    </xf>
    <xf numFmtId="165" fontId="1" fillId="0" borderId="11" xfId="37" applyNumberFormat="1" applyFont="1" applyBorder="1" applyAlignment="1">
      <alignment horizontal="left" wrapText="1" indent="1"/>
    </xf>
    <xf numFmtId="165" fontId="28" fillId="0" borderId="11" xfId="37" applyNumberFormat="1" applyFont="1" applyBorder="1" applyAlignment="1">
      <alignment horizontal="left" wrapText="1" indent="2"/>
    </xf>
    <xf numFmtId="165" fontId="1" fillId="0" borderId="11" xfId="37" applyNumberFormat="1" applyFont="1" applyBorder="1"/>
    <xf numFmtId="165" fontId="1" fillId="0" borderId="11" xfId="37" applyNumberFormat="1" applyFont="1" applyBorder="1" applyAlignment="1">
      <alignment vertical="center"/>
    </xf>
    <xf numFmtId="165" fontId="35" fillId="0" borderId="0" xfId="37" applyNumberFormat="1" applyFont="1" applyAlignment="1">
      <alignment wrapText="1"/>
    </xf>
    <xf numFmtId="165" fontId="2" fillId="24" borderId="11" xfId="37" applyNumberFormat="1" applyFont="1" applyFill="1" applyBorder="1" applyAlignment="1">
      <alignment horizontal="right" vertical="center" wrapText="1"/>
    </xf>
    <xf numFmtId="165" fontId="2" fillId="24" borderId="11" xfId="37" applyNumberFormat="1" applyFont="1" applyFill="1" applyBorder="1" applyAlignment="1">
      <alignment horizontal="right" wrapText="1"/>
    </xf>
    <xf numFmtId="165" fontId="34" fillId="24" borderId="11" xfId="37" applyNumberFormat="1" applyFont="1" applyFill="1" applyBorder="1" applyAlignment="1">
      <alignment horizontal="right" wrapText="1"/>
    </xf>
    <xf numFmtId="0" fontId="2" fillId="0" borderId="0" xfId="0" applyFont="1" applyAlignment="1">
      <alignment horizontal="center"/>
    </xf>
    <xf numFmtId="0" fontId="2" fillId="0" borderId="27" xfId="0" applyFont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32" xfId="0" applyFont="1" applyBorder="1" applyAlignment="1">
      <alignment horizontal="center"/>
    </xf>
    <xf numFmtId="0" fontId="26" fillId="0" borderId="11" xfId="0" applyFont="1" applyFill="1" applyBorder="1" applyAlignment="1">
      <alignment horizontal="center" vertical="center" wrapText="1"/>
    </xf>
    <xf numFmtId="0" fontId="2" fillId="0" borderId="0" xfId="37" applyFont="1" applyAlignment="1">
      <alignment horizontal="center"/>
    </xf>
    <xf numFmtId="0" fontId="39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distributed"/>
    </xf>
    <xf numFmtId="0" fontId="39" fillId="0" borderId="11" xfId="0" applyFont="1" applyBorder="1" applyAlignment="1">
      <alignment vertical="center" wrapText="1"/>
    </xf>
    <xf numFmtId="0" fontId="30" fillId="0" borderId="11" xfId="0" applyFont="1" applyFill="1" applyBorder="1" applyAlignment="1">
      <alignment horizontal="center" vertical="center" wrapText="1"/>
    </xf>
    <xf numFmtId="16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distributed"/>
    </xf>
    <xf numFmtId="0" fontId="38" fillId="0" borderId="11" xfId="0" applyFont="1" applyBorder="1" applyAlignment="1">
      <alignment vertical="center" wrapText="1"/>
    </xf>
    <xf numFmtId="0" fontId="1" fillId="0" borderId="64" xfId="0" applyFont="1" applyBorder="1" applyAlignment="1">
      <alignment vertical="top"/>
    </xf>
    <xf numFmtId="0" fontId="1" fillId="0" borderId="0" xfId="0" applyFont="1" applyAlignment="1">
      <alignment horizontal="center" wrapText="1"/>
    </xf>
    <xf numFmtId="0" fontId="30" fillId="0" borderId="11" xfId="0" applyFont="1" applyBorder="1" applyAlignment="1">
      <alignment horizontal="center" vertical="distributed" wrapText="1"/>
    </xf>
    <xf numFmtId="0" fontId="1" fillId="0" borderId="0" xfId="37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2" fontId="29" fillId="0" borderId="0" xfId="0" applyNumberFormat="1" applyFont="1" applyAlignment="1">
      <alignment horizontal="right" vertical="center" wrapText="1"/>
    </xf>
    <xf numFmtId="1" fontId="1" fillId="0" borderId="25" xfId="0" applyNumberFormat="1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 wrapText="1"/>
    </xf>
    <xf numFmtId="1" fontId="1" fillId="0" borderId="26" xfId="0" applyNumberFormat="1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0" fontId="41" fillId="0" borderId="0" xfId="0" applyFont="1" applyAlignment="1">
      <alignment horizontal="left" vertical="center"/>
    </xf>
    <xf numFmtId="0" fontId="42" fillId="0" borderId="0" xfId="0" applyFont="1" applyAlignment="1">
      <alignment vertical="center"/>
    </xf>
    <xf numFmtId="0" fontId="1" fillId="0" borderId="65" xfId="0" applyFont="1" applyBorder="1" applyAlignment="1">
      <alignment vertical="center"/>
    </xf>
    <xf numFmtId="3" fontId="43" fillId="0" borderId="46" xfId="0" applyNumberFormat="1" applyFont="1" applyBorder="1" applyAlignment="1">
      <alignment vertical="center"/>
    </xf>
    <xf numFmtId="0" fontId="1" fillId="0" borderId="55" xfId="0" applyFont="1" applyBorder="1" applyAlignment="1">
      <alignment vertical="center"/>
    </xf>
    <xf numFmtId="3" fontId="43" fillId="0" borderId="45" xfId="0" applyNumberFormat="1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3" fontId="43" fillId="0" borderId="66" xfId="0" applyNumberFormat="1" applyFont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4" fontId="44" fillId="0" borderId="11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45" fillId="0" borderId="0" xfId="0" applyFont="1" applyAlignment="1">
      <alignment vertical="center"/>
    </xf>
    <xf numFmtId="3" fontId="44" fillId="0" borderId="11" xfId="0" applyNumberFormat="1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  <xf numFmtId="0" fontId="1" fillId="0" borderId="56" xfId="0" applyFont="1" applyBorder="1" applyAlignment="1">
      <alignment vertical="center"/>
    </xf>
    <xf numFmtId="3" fontId="43" fillId="0" borderId="67" xfId="0" applyNumberFormat="1" applyFont="1" applyBorder="1" applyAlignment="1">
      <alignment vertical="center"/>
    </xf>
    <xf numFmtId="10" fontId="43" fillId="0" borderId="66" xfId="0" applyNumberFormat="1" applyFont="1" applyBorder="1" applyAlignment="1">
      <alignment vertical="center"/>
    </xf>
    <xf numFmtId="9" fontId="43" fillId="0" borderId="67" xfId="0" applyNumberFormat="1" applyFont="1" applyBorder="1" applyAlignment="1">
      <alignment vertical="center"/>
    </xf>
    <xf numFmtId="0" fontId="1" fillId="0" borderId="68" xfId="0" applyFont="1" applyBorder="1" applyAlignment="1">
      <alignment vertical="center"/>
    </xf>
    <xf numFmtId="3" fontId="43" fillId="0" borderId="65" xfId="0" applyNumberFormat="1" applyFont="1" applyBorder="1" applyAlignment="1">
      <alignment vertical="center"/>
    </xf>
    <xf numFmtId="0" fontId="1" fillId="0" borderId="69" xfId="0" applyFont="1" applyBorder="1" applyAlignment="1">
      <alignment vertical="center"/>
    </xf>
    <xf numFmtId="10" fontId="43" fillId="0" borderId="37" xfId="0" applyNumberFormat="1" applyFont="1" applyBorder="1" applyAlignment="1">
      <alignment vertical="center"/>
    </xf>
    <xf numFmtId="10" fontId="43" fillId="0" borderId="55" xfId="0" applyNumberFormat="1" applyFont="1" applyBorder="1" applyAlignment="1">
      <alignment vertical="center"/>
    </xf>
    <xf numFmtId="0" fontId="1" fillId="0" borderId="70" xfId="0" applyFont="1" applyBorder="1" applyAlignment="1">
      <alignment vertical="center"/>
    </xf>
    <xf numFmtId="10" fontId="43" fillId="0" borderId="56" xfId="0" applyNumberFormat="1" applyFont="1" applyBorder="1" applyAlignment="1">
      <alignment vertical="center"/>
    </xf>
    <xf numFmtId="0" fontId="1" fillId="0" borderId="24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vertical="center"/>
    </xf>
    <xf numFmtId="10" fontId="43" fillId="0" borderId="11" xfId="0" applyNumberFormat="1" applyFont="1" applyFill="1" applyBorder="1" applyAlignment="1">
      <alignment vertical="center"/>
    </xf>
    <xf numFmtId="10" fontId="43" fillId="0" borderId="12" xfId="0" applyNumberFormat="1" applyFont="1" applyFill="1" applyBorder="1" applyAlignment="1">
      <alignment vertical="center"/>
    </xf>
    <xf numFmtId="0" fontId="1" fillId="0" borderId="22" xfId="0" applyFont="1" applyFill="1" applyBorder="1" applyAlignment="1">
      <alignment vertical="center"/>
    </xf>
    <xf numFmtId="2" fontId="43" fillId="0" borderId="16" xfId="0" applyNumberFormat="1" applyFont="1" applyFill="1" applyBorder="1" applyAlignment="1">
      <alignment vertical="center"/>
    </xf>
    <xf numFmtId="4" fontId="43" fillId="0" borderId="16" xfId="0" applyNumberFormat="1" applyFont="1" applyFill="1" applyBorder="1" applyAlignment="1">
      <alignment vertical="center"/>
    </xf>
    <xf numFmtId="4" fontId="43" fillId="0" borderId="15" xfId="0" applyNumberFormat="1" applyFont="1" applyFill="1" applyBorder="1" applyAlignment="1">
      <alignment vertical="center"/>
    </xf>
    <xf numFmtId="0" fontId="40" fillId="0" borderId="24" xfId="0" applyFont="1" applyBorder="1" applyAlignment="1">
      <alignment vertical="center"/>
    </xf>
    <xf numFmtId="3" fontId="1" fillId="0" borderId="0" xfId="0" applyNumberFormat="1" applyFont="1" applyAlignment="1">
      <alignment vertical="center"/>
    </xf>
    <xf numFmtId="0" fontId="1" fillId="0" borderId="13" xfId="0" applyFont="1" applyBorder="1" applyAlignment="1">
      <alignment vertical="center"/>
    </xf>
    <xf numFmtId="3" fontId="43" fillId="0" borderId="11" xfId="0" applyNumberFormat="1" applyFont="1" applyBorder="1" applyAlignment="1">
      <alignment vertical="center"/>
    </xf>
    <xf numFmtId="3" fontId="43" fillId="0" borderId="12" xfId="0" applyNumberFormat="1" applyFont="1" applyBorder="1" applyAlignment="1">
      <alignment vertical="center"/>
    </xf>
    <xf numFmtId="3" fontId="43" fillId="0" borderId="16" xfId="0" applyNumberFormat="1" applyFont="1" applyBorder="1" applyAlignment="1">
      <alignment vertical="center"/>
    </xf>
    <xf numFmtId="3" fontId="43" fillId="0" borderId="15" xfId="0" applyNumberFormat="1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1" fontId="1" fillId="0" borderId="25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40" fillId="0" borderId="13" xfId="0" applyFont="1" applyBorder="1" applyAlignment="1">
      <alignment vertical="center"/>
    </xf>
    <xf numFmtId="166" fontId="46" fillId="0" borderId="11" xfId="0" applyNumberFormat="1" applyFont="1" applyBorder="1" applyAlignment="1">
      <alignment vertical="center"/>
    </xf>
    <xf numFmtId="166" fontId="46" fillId="0" borderId="12" xfId="0" applyNumberFormat="1" applyFont="1" applyBorder="1" applyAlignment="1">
      <alignment vertical="center"/>
    </xf>
    <xf numFmtId="166" fontId="43" fillId="0" borderId="11" xfId="0" applyNumberFormat="1" applyFont="1" applyBorder="1" applyAlignment="1">
      <alignment vertical="center"/>
    </xf>
    <xf numFmtId="166" fontId="43" fillId="0" borderId="12" xfId="0" applyNumberFormat="1" applyFont="1" applyBorder="1" applyAlignment="1">
      <alignment vertical="center"/>
    </xf>
    <xf numFmtId="0" fontId="1" fillId="0" borderId="13" xfId="0" applyFont="1" applyBorder="1" applyAlignment="1">
      <alignment horizontal="left" vertical="center"/>
    </xf>
    <xf numFmtId="0" fontId="40" fillId="0" borderId="13" xfId="0" applyFont="1" applyBorder="1" applyAlignment="1">
      <alignment horizontal="left" vertical="center"/>
    </xf>
    <xf numFmtId="0" fontId="40" fillId="0" borderId="22" xfId="0" applyFont="1" applyBorder="1" applyAlignment="1">
      <alignment horizontal="left" vertical="center"/>
    </xf>
    <xf numFmtId="166" fontId="46" fillId="0" borderId="16" xfId="0" applyNumberFormat="1" applyFont="1" applyBorder="1" applyAlignment="1">
      <alignment vertical="center"/>
    </xf>
    <xf numFmtId="166" fontId="46" fillId="0" borderId="15" xfId="0" applyNumberFormat="1" applyFont="1" applyBorder="1" applyAlignment="1">
      <alignment vertical="center"/>
    </xf>
    <xf numFmtId="167" fontId="43" fillId="0" borderId="0" xfId="0" applyNumberFormat="1" applyFont="1" applyBorder="1" applyAlignment="1">
      <alignment horizontal="center" vertical="center"/>
    </xf>
    <xf numFmtId="3" fontId="40" fillId="0" borderId="0" xfId="0" applyNumberFormat="1" applyFont="1" applyAlignment="1">
      <alignment vertical="center"/>
    </xf>
    <xf numFmtId="166" fontId="43" fillId="0" borderId="11" xfId="0" applyNumberFormat="1" applyFont="1" applyFill="1" applyBorder="1" applyAlignment="1">
      <alignment vertical="center"/>
    </xf>
    <xf numFmtId="166" fontId="43" fillId="0" borderId="12" xfId="0" applyNumberFormat="1" applyFont="1" applyFill="1" applyBorder="1" applyAlignment="1">
      <alignment vertical="center"/>
    </xf>
    <xf numFmtId="3" fontId="1" fillId="0" borderId="0" xfId="0" applyNumberFormat="1" applyFont="1" applyFill="1" applyAlignment="1">
      <alignment vertical="center"/>
    </xf>
    <xf numFmtId="0" fontId="40" fillId="0" borderId="13" xfId="0" applyFont="1" applyFill="1" applyBorder="1" applyAlignment="1">
      <alignment horizontal="left" vertical="center"/>
    </xf>
    <xf numFmtId="168" fontId="43" fillId="0" borderId="11" xfId="0" applyNumberFormat="1" applyFont="1" applyBorder="1" applyAlignment="1">
      <alignment horizontal="center" vertical="center"/>
    </xf>
    <xf numFmtId="168" fontId="43" fillId="0" borderId="12" xfId="0" applyNumberFormat="1" applyFont="1" applyBorder="1" applyAlignment="1">
      <alignment horizontal="center" vertical="center"/>
    </xf>
    <xf numFmtId="0" fontId="40" fillId="0" borderId="13" xfId="0" applyFont="1" applyFill="1" applyBorder="1" applyAlignment="1">
      <alignment vertical="center"/>
    </xf>
    <xf numFmtId="166" fontId="46" fillId="0" borderId="11" xfId="0" applyNumberFormat="1" applyFont="1" applyFill="1" applyBorder="1" applyAlignment="1">
      <alignment vertical="center"/>
    </xf>
    <xf numFmtId="166" fontId="46" fillId="0" borderId="12" xfId="0" applyNumberFormat="1" applyFont="1" applyFill="1" applyBorder="1" applyAlignment="1">
      <alignment vertical="center"/>
    </xf>
    <xf numFmtId="166" fontId="40" fillId="0" borderId="0" xfId="0" applyNumberFormat="1" applyFont="1" applyBorder="1" applyAlignment="1">
      <alignment vertical="center"/>
    </xf>
    <xf numFmtId="169" fontId="46" fillId="0" borderId="11" xfId="0" applyNumberFormat="1" applyFont="1" applyFill="1" applyBorder="1" applyAlignment="1">
      <alignment vertical="center"/>
    </xf>
    <xf numFmtId="169" fontId="46" fillId="0" borderId="12" xfId="0" applyNumberFormat="1" applyFont="1" applyFill="1" applyBorder="1" applyAlignment="1">
      <alignment vertical="center"/>
    </xf>
    <xf numFmtId="170" fontId="46" fillId="0" borderId="11" xfId="0" applyNumberFormat="1" applyFont="1" applyFill="1" applyBorder="1" applyAlignment="1">
      <alignment vertical="center"/>
    </xf>
    <xf numFmtId="170" fontId="46" fillId="0" borderId="12" xfId="0" applyNumberFormat="1" applyFont="1" applyFill="1" applyBorder="1" applyAlignment="1">
      <alignment vertical="center"/>
    </xf>
    <xf numFmtId="0" fontId="40" fillId="0" borderId="22" xfId="0" applyFont="1" applyFill="1" applyBorder="1" applyAlignment="1">
      <alignment vertical="center"/>
    </xf>
    <xf numFmtId="170" fontId="46" fillId="0" borderId="16" xfId="0" applyNumberFormat="1" applyFont="1" applyFill="1" applyBorder="1" applyAlignment="1">
      <alignment vertical="center"/>
    </xf>
    <xf numFmtId="170" fontId="46" fillId="0" borderId="15" xfId="0" applyNumberFormat="1" applyFont="1" applyFill="1" applyBorder="1" applyAlignment="1">
      <alignment vertical="center"/>
    </xf>
    <xf numFmtId="166" fontId="1" fillId="0" borderId="0" xfId="0" applyNumberFormat="1" applyFont="1" applyAlignment="1">
      <alignment vertical="center"/>
    </xf>
    <xf numFmtId="0" fontId="47" fillId="0" borderId="11" xfId="0" applyFont="1" applyBorder="1" applyAlignment="1">
      <alignment horizontal="center" vertical="top" wrapText="1"/>
    </xf>
    <xf numFmtId="0" fontId="47" fillId="0" borderId="11" xfId="0" applyFont="1" applyBorder="1" applyAlignment="1">
      <alignment horizontal="right"/>
    </xf>
    <xf numFmtId="0" fontId="47" fillId="0" borderId="11" xfId="0" applyFont="1" applyBorder="1" applyAlignment="1">
      <alignment horizontal="left" indent="3"/>
    </xf>
    <xf numFmtId="0" fontId="47" fillId="0" borderId="11" xfId="0" applyFont="1" applyBorder="1" applyAlignment="1">
      <alignment horizontal="left" indent="1"/>
    </xf>
    <xf numFmtId="0" fontId="47" fillId="0" borderId="11" xfId="0" applyFont="1" applyBorder="1" applyAlignment="1">
      <alignment horizontal="left" indent="2"/>
    </xf>
    <xf numFmtId="0" fontId="1" fillId="0" borderId="0" xfId="0" applyFont="1" applyFill="1" applyAlignment="1">
      <alignment horizontal="center"/>
    </xf>
    <xf numFmtId="0" fontId="1" fillId="0" borderId="11" xfId="37" applyFont="1" applyFill="1" applyBorder="1" applyAlignment="1">
      <alignment horizontal="left" vertical="center" wrapText="1"/>
    </xf>
    <xf numFmtId="0" fontId="1" fillId="0" borderId="11" xfId="37" applyFont="1" applyFill="1" applyBorder="1" applyAlignment="1">
      <alignment vertical="center" wrapText="1"/>
    </xf>
    <xf numFmtId="0" fontId="1" fillId="0" borderId="14" xfId="37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51" fillId="0" borderId="11" xfId="0" applyFont="1" applyBorder="1" applyAlignment="1">
      <alignment horizontal="center" vertical="center" wrapText="1"/>
    </xf>
    <xf numFmtId="0" fontId="1" fillId="0" borderId="71" xfId="0" applyFont="1" applyBorder="1" applyAlignment="1">
      <alignment horizontal="center"/>
    </xf>
    <xf numFmtId="0" fontId="1" fillId="0" borderId="72" xfId="0" applyFont="1" applyBorder="1" applyAlignment="1">
      <alignment horizontal="center"/>
    </xf>
    <xf numFmtId="0" fontId="1" fillId="0" borderId="0" xfId="37" applyFont="1" applyFill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19" xfId="37" applyFont="1" applyFill="1" applyBorder="1" applyAlignment="1">
      <alignment horizontal="left" vertical="center" wrapText="1"/>
    </xf>
    <xf numFmtId="0" fontId="39" fillId="0" borderId="0" xfId="0" applyFont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/>
    </xf>
    <xf numFmtId="171" fontId="1" fillId="0" borderId="14" xfId="0" applyNumberFormat="1" applyFont="1" applyFill="1" applyBorder="1" applyAlignment="1">
      <alignment horizontal="center" vertical="center" wrapText="1"/>
    </xf>
    <xf numFmtId="171" fontId="2" fillId="0" borderId="11" xfId="0" applyNumberFormat="1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left" vertical="center" wrapText="1"/>
    </xf>
    <xf numFmtId="172" fontId="1" fillId="0" borderId="11" xfId="0" applyNumberFormat="1" applyFont="1" applyFill="1" applyBorder="1" applyAlignment="1">
      <alignment horizontal="center" vertical="center" wrapText="1"/>
    </xf>
    <xf numFmtId="171" fontId="1" fillId="0" borderId="11" xfId="0" applyNumberFormat="1" applyFont="1" applyFill="1" applyBorder="1" applyAlignment="1">
      <alignment horizontal="left" vertical="center" wrapText="1"/>
    </xf>
    <xf numFmtId="0" fontId="5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distributed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distributed"/>
    </xf>
    <xf numFmtId="2" fontId="29" fillId="0" borderId="0" xfId="0" applyNumberFormat="1" applyFont="1" applyAlignment="1">
      <alignment vertical="top" wrapText="1"/>
    </xf>
    <xf numFmtId="0" fontId="1" fillId="0" borderId="0" xfId="0" applyFont="1" applyFill="1" applyBorder="1" applyAlignment="1">
      <alignment horizontal="left" vertical="justify"/>
    </xf>
    <xf numFmtId="0" fontId="47" fillId="0" borderId="0" xfId="0" applyFont="1" applyFill="1" applyBorder="1"/>
    <xf numFmtId="0" fontId="1" fillId="0" borderId="10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171" fontId="1" fillId="0" borderId="0" xfId="0" applyNumberFormat="1" applyFont="1" applyFill="1" applyBorder="1" applyAlignment="1">
      <alignment horizontal="left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/>
    </xf>
    <xf numFmtId="0" fontId="23" fillId="0" borderId="27" xfId="0" applyFont="1" applyBorder="1" applyAlignment="1">
      <alignment horizontal="center" vertical="center" wrapText="1"/>
    </xf>
    <xf numFmtId="0" fontId="27" fillId="0" borderId="40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right" vertical="center"/>
    </xf>
    <xf numFmtId="0" fontId="2" fillId="0" borderId="20" xfId="0" applyFont="1" applyBorder="1" applyAlignment="1">
      <alignment horizontal="right" vertical="center"/>
    </xf>
    <xf numFmtId="0" fontId="2" fillId="0" borderId="27" xfId="0" applyFont="1" applyBorder="1" applyAlignment="1">
      <alignment horizontal="right" vertical="center"/>
    </xf>
    <xf numFmtId="0" fontId="1" fillId="0" borderId="20" xfId="0" applyFont="1" applyBorder="1" applyAlignment="1">
      <alignment horizontal="right" vertical="center"/>
    </xf>
    <xf numFmtId="0" fontId="1" fillId="0" borderId="27" xfId="0" applyFont="1" applyBorder="1" applyAlignment="1">
      <alignment horizontal="right" vertical="center"/>
    </xf>
    <xf numFmtId="0" fontId="2" fillId="0" borderId="28" xfId="0" applyFont="1" applyBorder="1" applyAlignment="1">
      <alignment horizontal="right" vertical="center"/>
    </xf>
    <xf numFmtId="0" fontId="2" fillId="0" borderId="52" xfId="0" applyFont="1" applyBorder="1" applyAlignment="1">
      <alignment horizontal="right" vertical="center"/>
    </xf>
    <xf numFmtId="0" fontId="1" fillId="0" borderId="35" xfId="0" applyFont="1" applyBorder="1" applyAlignment="1">
      <alignment horizontal="right" vertical="center"/>
    </xf>
    <xf numFmtId="0" fontId="2" fillId="0" borderId="42" xfId="0" applyFont="1" applyBorder="1" applyAlignment="1">
      <alignment horizontal="right" vertical="center"/>
    </xf>
    <xf numFmtId="0" fontId="1" fillId="0" borderId="28" xfId="0" applyFont="1" applyBorder="1" applyAlignment="1">
      <alignment horizontal="right" vertical="center"/>
    </xf>
    <xf numFmtId="0" fontId="2" fillId="0" borderId="53" xfId="0" applyFont="1" applyBorder="1" applyAlignment="1">
      <alignment horizontal="right" vertical="center"/>
    </xf>
    <xf numFmtId="0" fontId="1" fillId="0" borderId="42" xfId="0" applyFont="1" applyBorder="1" applyAlignment="1">
      <alignment horizontal="right" vertical="center"/>
    </xf>
    <xf numFmtId="0" fontId="0" fillId="0" borderId="20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27" xfId="0" applyBorder="1" applyAlignment="1">
      <alignment vertical="center"/>
    </xf>
    <xf numFmtId="0" fontId="23" fillId="0" borderId="16" xfId="0" applyFont="1" applyBorder="1" applyAlignment="1">
      <alignment horizontal="center" vertical="center" wrapText="1"/>
    </xf>
    <xf numFmtId="0" fontId="27" fillId="0" borderId="7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0" xfId="0" applyNumberFormat="1" applyFont="1"/>
    <xf numFmtId="0" fontId="2" fillId="0" borderId="0" xfId="0" applyNumberFormat="1" applyFont="1"/>
    <xf numFmtId="0" fontId="2" fillId="0" borderId="13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Alignment="1">
      <alignment horizontal="left" vertical="top"/>
    </xf>
    <xf numFmtId="0" fontId="1" fillId="0" borderId="0" xfId="0" applyNumberFormat="1" applyFont="1" applyFill="1"/>
    <xf numFmtId="0" fontId="1" fillId="0" borderId="11" xfId="0" applyFont="1" applyBorder="1" applyAlignment="1"/>
    <xf numFmtId="0" fontId="2" fillId="0" borderId="13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173" fontId="1" fillId="0" borderId="11" xfId="37" applyNumberFormat="1" applyFont="1" applyBorder="1" applyAlignment="1">
      <alignment wrapText="1"/>
    </xf>
    <xf numFmtId="0" fontId="1" fillId="0" borderId="11" xfId="0" applyFont="1" applyBorder="1" applyAlignment="1">
      <alignment horizontal="center" vertical="top" wrapText="1"/>
    </xf>
    <xf numFmtId="0" fontId="49" fillId="0" borderId="11" xfId="0" applyFont="1" applyBorder="1" applyAlignment="1">
      <alignment vertical="center"/>
    </xf>
    <xf numFmtId="0" fontId="1" fillId="0" borderId="11" xfId="0" applyFont="1" applyBorder="1" applyAlignment="1">
      <alignment vertical="top"/>
    </xf>
    <xf numFmtId="0" fontId="1" fillId="0" borderId="20" xfId="0" applyFont="1" applyBorder="1" applyAlignment="1"/>
    <xf numFmtId="0" fontId="55" fillId="0" borderId="11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 wrapText="1"/>
    </xf>
    <xf numFmtId="171" fontId="56" fillId="0" borderId="11" xfId="0" applyNumberFormat="1" applyFont="1" applyFill="1" applyBorder="1" applyAlignment="1">
      <alignment horizontal="center" vertical="center" wrapText="1"/>
    </xf>
    <xf numFmtId="0" fontId="56" fillId="0" borderId="14" xfId="0" applyFont="1" applyFill="1" applyBorder="1" applyAlignment="1">
      <alignment horizontal="center" vertical="center" wrapText="1"/>
    </xf>
    <xf numFmtId="171" fontId="56" fillId="0" borderId="14" xfId="0" applyNumberFormat="1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left" vertical="center" wrapText="1"/>
    </xf>
    <xf numFmtId="171" fontId="55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2" fontId="57" fillId="0" borderId="0" xfId="0" applyNumberFormat="1" applyFont="1" applyAlignment="1">
      <alignment horizontal="right" vertical="top" wrapText="1"/>
    </xf>
    <xf numFmtId="0" fontId="55" fillId="0" borderId="12" xfId="0" applyFont="1" applyFill="1" applyBorder="1" applyAlignment="1">
      <alignment horizontal="center" vertical="center" wrapText="1"/>
    </xf>
    <xf numFmtId="0" fontId="55" fillId="0" borderId="11" xfId="0" applyFont="1" applyBorder="1"/>
    <xf numFmtId="0" fontId="56" fillId="0" borderId="11" xfId="0" applyFont="1" applyBorder="1"/>
    <xf numFmtId="0" fontId="55" fillId="0" borderId="11" xfId="0" applyFont="1" applyBorder="1" applyAlignment="1">
      <alignment horizontal="center"/>
    </xf>
    <xf numFmtId="0" fontId="56" fillId="0" borderId="12" xfId="0" applyFont="1" applyBorder="1"/>
    <xf numFmtId="0" fontId="55" fillId="0" borderId="11" xfId="0" applyFont="1" applyFill="1" applyBorder="1" applyAlignment="1">
      <alignment horizontal="left" vertical="center" wrapText="1"/>
    </xf>
    <xf numFmtId="0" fontId="55" fillId="0" borderId="12" xfId="0" applyFont="1" applyFill="1" applyBorder="1" applyAlignment="1">
      <alignment horizontal="left" vertical="center" wrapText="1"/>
    </xf>
    <xf numFmtId="0" fontId="58" fillId="0" borderId="11" xfId="0" applyFont="1" applyFill="1" applyBorder="1" applyAlignment="1">
      <alignment horizontal="center" vertical="center" wrapText="1"/>
    </xf>
    <xf numFmtId="0" fontId="56" fillId="0" borderId="16" xfId="0" applyFont="1" applyFill="1" applyBorder="1" applyAlignment="1">
      <alignment horizontal="center" vertical="center" wrapText="1"/>
    </xf>
    <xf numFmtId="0" fontId="56" fillId="0" borderId="16" xfId="0" applyFont="1" applyBorder="1"/>
    <xf numFmtId="0" fontId="56" fillId="0" borderId="15" xfId="0" applyFont="1" applyBorder="1"/>
    <xf numFmtId="0" fontId="55" fillId="0" borderId="0" xfId="0" applyFont="1" applyBorder="1" applyAlignment="1">
      <alignment horizontal="center" vertical="center" wrapText="1"/>
    </xf>
    <xf numFmtId="0" fontId="55" fillId="0" borderId="0" xfId="0" applyFont="1"/>
    <xf numFmtId="0" fontId="2" fillId="0" borderId="0" xfId="37" applyFont="1" applyAlignment="1">
      <alignment horizontal="right"/>
    </xf>
    <xf numFmtId="0" fontId="2" fillId="0" borderId="0" xfId="0" applyFont="1" applyFill="1" applyBorder="1" applyAlignment="1">
      <alignment horizontal="left" vertical="justify"/>
    </xf>
    <xf numFmtId="0" fontId="59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justify" vertical="center" wrapText="1"/>
    </xf>
    <xf numFmtId="0" fontId="59" fillId="0" borderId="10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right" vertical="center"/>
    </xf>
    <xf numFmtId="0" fontId="38" fillId="0" borderId="11" xfId="0" applyFont="1" applyBorder="1"/>
    <xf numFmtId="0" fontId="38" fillId="0" borderId="20" xfId="0" applyFont="1" applyBorder="1"/>
    <xf numFmtId="0" fontId="2" fillId="0" borderId="55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55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4" fontId="1" fillId="0" borderId="33" xfId="0" applyNumberFormat="1" applyFont="1" applyBorder="1" applyAlignment="1">
      <alignment horizontal="center" vertical="center"/>
    </xf>
    <xf numFmtId="0" fontId="40" fillId="0" borderId="0" xfId="0" applyFont="1" applyAlignment="1">
      <alignment horizontal="right" vertical="center"/>
    </xf>
    <xf numFmtId="171" fontId="56" fillId="0" borderId="11" xfId="0" applyNumberFormat="1" applyFont="1" applyFill="1" applyBorder="1" applyAlignment="1">
      <alignment horizontal="left" vertical="center" wrapText="1"/>
    </xf>
    <xf numFmtId="0" fontId="39" fillId="0" borderId="0" xfId="0" applyFont="1"/>
    <xf numFmtId="0" fontId="39" fillId="0" borderId="0" xfId="0" applyFont="1" applyAlignment="1">
      <alignment vertical="center"/>
    </xf>
    <xf numFmtId="0" fontId="39" fillId="0" borderId="0" xfId="0" applyFont="1" applyAlignment="1">
      <alignment horizontal="right" vertical="center"/>
    </xf>
    <xf numFmtId="0" fontId="2" fillId="0" borderId="0" xfId="0" applyFont="1" applyFill="1" applyAlignment="1">
      <alignment horizontal="center"/>
    </xf>
    <xf numFmtId="172" fontId="2" fillId="0" borderId="11" xfId="0" applyNumberFormat="1" applyFont="1" applyFill="1" applyBorder="1" applyAlignment="1">
      <alignment horizontal="center" vertical="center" wrapText="1"/>
    </xf>
    <xf numFmtId="172" fontId="2" fillId="0" borderId="26" xfId="0" applyNumberFormat="1" applyFont="1" applyBorder="1" applyAlignment="1">
      <alignment horizontal="right" vertical="center"/>
    </xf>
    <xf numFmtId="172" fontId="2" fillId="0" borderId="12" xfId="0" applyNumberFormat="1" applyFont="1" applyBorder="1" applyAlignment="1">
      <alignment horizontal="right" vertical="center"/>
    </xf>
    <xf numFmtId="172" fontId="1" fillId="0" borderId="12" xfId="0" applyNumberFormat="1" applyFont="1" applyBorder="1" applyAlignment="1">
      <alignment horizontal="right" vertical="center"/>
    </xf>
    <xf numFmtId="172" fontId="55" fillId="0" borderId="11" xfId="0" applyNumberFormat="1" applyFont="1" applyFill="1" applyBorder="1" applyAlignment="1">
      <alignment horizontal="center" vertical="center" wrapText="1"/>
    </xf>
    <xf numFmtId="172" fontId="56" fillId="0" borderId="11" xfId="0" applyNumberFormat="1" applyFont="1" applyFill="1" applyBorder="1" applyAlignment="1">
      <alignment horizontal="center" vertical="center" wrapText="1"/>
    </xf>
    <xf numFmtId="0" fontId="61" fillId="0" borderId="11" xfId="0" applyFont="1" applyFill="1" applyBorder="1" applyAlignment="1">
      <alignment horizontal="center" vertical="center" wrapText="1"/>
    </xf>
    <xf numFmtId="0" fontId="59" fillId="0" borderId="74" xfId="0" applyFont="1" applyBorder="1" applyAlignment="1">
      <alignment horizontal="center" vertical="center" wrapText="1"/>
    </xf>
    <xf numFmtId="172" fontId="1" fillId="0" borderId="11" xfId="0" applyNumberFormat="1" applyFont="1" applyFill="1" applyBorder="1" applyAlignment="1">
      <alignment horizontal="left" vertical="center" wrapText="1"/>
    </xf>
    <xf numFmtId="172" fontId="61" fillId="0" borderId="11" xfId="0" applyNumberFormat="1" applyFont="1" applyFill="1" applyBorder="1" applyAlignment="1">
      <alignment horizontal="center" vertical="center" wrapText="1"/>
    </xf>
    <xf numFmtId="172" fontId="56" fillId="0" borderId="11" xfId="0" applyNumberFormat="1" applyFont="1" applyFill="1" applyBorder="1" applyAlignment="1">
      <alignment horizontal="left" vertical="center" wrapText="1"/>
    </xf>
    <xf numFmtId="0" fontId="30" fillId="0" borderId="11" xfId="0" applyFont="1" applyBorder="1" applyAlignment="1">
      <alignment horizontal="left" vertical="center" wrapText="1"/>
    </xf>
    <xf numFmtId="172" fontId="1" fillId="0" borderId="34" xfId="0" applyNumberFormat="1" applyFont="1" applyBorder="1" applyAlignment="1">
      <alignment horizontal="right" vertical="center"/>
    </xf>
    <xf numFmtId="172" fontId="1" fillId="0" borderId="14" xfId="0" applyNumberFormat="1" applyFont="1" applyBorder="1" applyAlignment="1">
      <alignment horizontal="right" vertical="center"/>
    </xf>
    <xf numFmtId="172" fontId="2" fillId="0" borderId="11" xfId="0" applyNumberFormat="1" applyFont="1" applyBorder="1" applyAlignment="1">
      <alignment horizontal="right" vertical="center"/>
    </xf>
    <xf numFmtId="172" fontId="1" fillId="0" borderId="11" xfId="0" applyNumberFormat="1" applyFont="1" applyBorder="1" applyAlignment="1">
      <alignment horizontal="right" vertical="center"/>
    </xf>
    <xf numFmtId="172" fontId="2" fillId="0" borderId="25" xfId="0" applyNumberFormat="1" applyFont="1" applyBorder="1" applyAlignment="1">
      <alignment horizontal="right" vertical="center"/>
    </xf>
    <xf numFmtId="172" fontId="1" fillId="0" borderId="16" xfId="0" applyNumberFormat="1" applyFont="1" applyBorder="1" applyAlignment="1">
      <alignment horizontal="right" vertical="center"/>
    </xf>
    <xf numFmtId="172" fontId="1" fillId="0" borderId="15" xfId="0" applyNumberFormat="1" applyFont="1" applyBorder="1" applyAlignment="1">
      <alignment horizontal="right" vertical="center"/>
    </xf>
    <xf numFmtId="172" fontId="1" fillId="0" borderId="26" xfId="0" applyNumberFormat="1" applyFont="1" applyBorder="1" applyAlignment="1">
      <alignment horizontal="center" vertical="center"/>
    </xf>
    <xf numFmtId="0" fontId="1" fillId="0" borderId="13" xfId="0" applyFont="1" applyFill="1" applyBorder="1" applyAlignment="1"/>
    <xf numFmtId="0" fontId="1" fillId="0" borderId="11" xfId="0" applyFont="1" applyFill="1" applyBorder="1" applyAlignment="1"/>
    <xf numFmtId="172" fontId="1" fillId="0" borderId="12" xfId="0" applyNumberFormat="1" applyFont="1" applyFill="1" applyBorder="1" applyAlignment="1"/>
    <xf numFmtId="0" fontId="1" fillId="0" borderId="12" xfId="0" applyFont="1" applyFill="1" applyBorder="1" applyAlignment="1"/>
    <xf numFmtId="0" fontId="1" fillId="0" borderId="22" xfId="0" applyFont="1" applyFill="1" applyBorder="1" applyAlignment="1"/>
    <xf numFmtId="0" fontId="1" fillId="0" borderId="16" xfId="0" applyFont="1" applyFill="1" applyBorder="1" applyAlignment="1"/>
    <xf numFmtId="0" fontId="1" fillId="0" borderId="15" xfId="0" applyFont="1" applyFill="1" applyBorder="1" applyAlignment="1"/>
    <xf numFmtId="172" fontId="1" fillId="0" borderId="13" xfId="0" applyNumberFormat="1" applyFont="1" applyFill="1" applyBorder="1" applyAlignment="1"/>
    <xf numFmtId="172" fontId="1" fillId="0" borderId="11" xfId="0" applyNumberFormat="1" applyFont="1" applyFill="1" applyBorder="1" applyAlignment="1"/>
    <xf numFmtId="172" fontId="1" fillId="0" borderId="55" xfId="0" applyNumberFormat="1" applyFont="1" applyFill="1" applyBorder="1" applyAlignment="1"/>
    <xf numFmtId="172" fontId="2" fillId="0" borderId="11" xfId="0" applyNumberFormat="1" applyFont="1" applyFill="1" applyBorder="1" applyAlignment="1">
      <alignment horizontal="left" vertical="center" wrapText="1"/>
    </xf>
    <xf numFmtId="172" fontId="2" fillId="0" borderId="31" xfId="0" applyNumberFormat="1" applyFont="1" applyFill="1" applyBorder="1" applyAlignment="1">
      <alignment vertical="center"/>
    </xf>
    <xf numFmtId="172" fontId="0" fillId="0" borderId="0" xfId="0" applyNumberFormat="1" applyAlignment="1">
      <alignment vertical="center"/>
    </xf>
    <xf numFmtId="0" fontId="50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172" fontId="1" fillId="0" borderId="16" xfId="0" applyNumberFormat="1" applyFont="1" applyFill="1" applyBorder="1" applyAlignment="1">
      <alignment horizontal="center" vertical="center" wrapText="1"/>
    </xf>
    <xf numFmtId="2" fontId="56" fillId="0" borderId="11" xfId="0" applyNumberFormat="1" applyFont="1" applyFill="1" applyBorder="1" applyAlignment="1">
      <alignment horizontal="center" vertical="center" wrapText="1"/>
    </xf>
    <xf numFmtId="172" fontId="1" fillId="0" borderId="25" xfId="0" applyNumberFormat="1" applyFont="1" applyBorder="1" applyAlignment="1">
      <alignment horizontal="right" vertical="center"/>
    </xf>
    <xf numFmtId="2" fontId="55" fillId="0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172" fontId="0" fillId="0" borderId="11" xfId="0" applyNumberFormat="1" applyBorder="1" applyAlignment="1">
      <alignment vertical="center"/>
    </xf>
    <xf numFmtId="0" fontId="30" fillId="0" borderId="11" xfId="0" applyFont="1" applyFill="1" applyBorder="1" applyAlignment="1">
      <alignment horizontal="left" vertical="center" wrapText="1"/>
    </xf>
    <xf numFmtId="0" fontId="39" fillId="27" borderId="0" xfId="0" applyFont="1" applyFill="1"/>
    <xf numFmtId="0" fontId="34" fillId="0" borderId="0" xfId="39" applyFont="1" applyAlignment="1">
      <alignment horizontal="left" readingOrder="1"/>
    </xf>
    <xf numFmtId="0" fontId="1" fillId="0" borderId="0" xfId="39" applyFont="1" applyFill="1" applyAlignment="1">
      <alignment horizontal="left" wrapText="1"/>
    </xf>
    <xf numFmtId="0" fontId="38" fillId="0" borderId="0" xfId="39" applyFont="1" applyAlignment="1">
      <alignment horizontal="left" vertical="justify" readingOrder="1"/>
    </xf>
    <xf numFmtId="0" fontId="2" fillId="0" borderId="0" xfId="39" applyFont="1" applyFill="1" applyAlignment="1">
      <alignment horizontal="left" wrapText="1"/>
    </xf>
    <xf numFmtId="0" fontId="38" fillId="0" borderId="0" xfId="39" applyFont="1" applyAlignment="1">
      <alignment horizontal="left" readingOrder="1"/>
    </xf>
    <xf numFmtId="0" fontId="2" fillId="0" borderId="0" xfId="0" applyFont="1" applyAlignment="1"/>
    <xf numFmtId="0" fontId="30" fillId="0" borderId="0" xfId="0" applyFont="1" applyAlignment="1">
      <alignment horizontal="center" vertical="center"/>
    </xf>
    <xf numFmtId="0" fontId="30" fillId="0" borderId="11" xfId="37" applyFont="1" applyFill="1" applyBorder="1" applyAlignment="1">
      <alignment horizontal="left" vertical="center" wrapText="1"/>
    </xf>
    <xf numFmtId="172" fontId="2" fillId="0" borderId="55" xfId="0" applyNumberFormat="1" applyFont="1" applyFill="1" applyBorder="1" applyAlignment="1">
      <alignment vertical="center" wrapText="1"/>
    </xf>
    <xf numFmtId="172" fontId="2" fillId="0" borderId="26" xfId="0" applyNumberFormat="1" applyFont="1" applyFill="1" applyBorder="1" applyAlignment="1">
      <alignment vertical="center" wrapText="1"/>
    </xf>
    <xf numFmtId="172" fontId="2" fillId="0" borderId="25" xfId="0" applyNumberFormat="1" applyFont="1" applyFill="1" applyBorder="1" applyAlignment="1"/>
    <xf numFmtId="0" fontId="29" fillId="0" borderId="0" xfId="0" applyFont="1"/>
    <xf numFmtId="172" fontId="1" fillId="0" borderId="11" xfId="0" applyNumberFormat="1" applyFont="1" applyBorder="1"/>
    <xf numFmtId="172" fontId="55" fillId="25" borderId="11" xfId="0" applyNumberFormat="1" applyFont="1" applyFill="1" applyBorder="1" applyAlignment="1">
      <alignment horizontal="center" vertical="center" wrapText="1"/>
    </xf>
    <xf numFmtId="0" fontId="1" fillId="25" borderId="12" xfId="0" applyFont="1" applyFill="1" applyBorder="1" applyAlignment="1">
      <alignment horizontal="center" vertical="center" wrapText="1"/>
    </xf>
    <xf numFmtId="172" fontId="61" fillId="0" borderId="71" xfId="0" applyNumberFormat="1" applyFont="1" applyFill="1" applyBorder="1" applyAlignment="1">
      <alignment horizontal="center" vertical="center" wrapText="1"/>
    </xf>
    <xf numFmtId="172" fontId="56" fillId="0" borderId="71" xfId="0" applyNumberFormat="1" applyFont="1" applyFill="1" applyBorder="1" applyAlignment="1">
      <alignment horizontal="center" vertical="center" wrapText="1"/>
    </xf>
    <xf numFmtId="172" fontId="1" fillId="0" borderId="0" xfId="0" applyNumberFormat="1" applyFont="1" applyFill="1" applyBorder="1" applyAlignment="1">
      <alignment horizontal="center" vertical="center" wrapText="1"/>
    </xf>
    <xf numFmtId="172" fontId="1" fillId="0" borderId="16" xfId="0" applyNumberFormat="1" applyFont="1" applyFill="1" applyBorder="1" applyAlignment="1">
      <alignment horizontal="left" vertical="center" wrapText="1"/>
    </xf>
    <xf numFmtId="172" fontId="2" fillId="0" borderId="31" xfId="0" applyNumberFormat="1" applyFont="1" applyFill="1" applyBorder="1" applyAlignment="1">
      <alignment horizontal="left" vertical="center" wrapText="1"/>
    </xf>
    <xf numFmtId="172" fontId="1" fillId="0" borderId="11" xfId="0" applyNumberFormat="1" applyFont="1" applyFill="1" applyBorder="1"/>
    <xf numFmtId="172" fontId="1" fillId="0" borderId="16" xfId="0" applyNumberFormat="1" applyFont="1" applyFill="1" applyBorder="1"/>
    <xf numFmtId="172" fontId="1" fillId="0" borderId="16" xfId="0" applyNumberFormat="1" applyFont="1" applyBorder="1"/>
    <xf numFmtId="0" fontId="1" fillId="0" borderId="16" xfId="0" applyFont="1" applyFill="1" applyBorder="1" applyAlignment="1">
      <alignment horizontal="center" vertical="center"/>
    </xf>
    <xf numFmtId="172" fontId="2" fillId="0" borderId="71" xfId="0" applyNumberFormat="1" applyFont="1" applyBorder="1" applyAlignment="1">
      <alignment horizontal="center" vertical="center"/>
    </xf>
    <xf numFmtId="172" fontId="70" fillId="0" borderId="71" xfId="0" applyNumberFormat="1" applyFont="1" applyBorder="1" applyAlignment="1">
      <alignment horizontal="center" vertical="center" wrapText="1"/>
    </xf>
    <xf numFmtId="172" fontId="2" fillId="0" borderId="76" xfId="0" applyNumberFormat="1" applyFont="1" applyBorder="1" applyAlignment="1">
      <alignment horizontal="center" vertical="center"/>
    </xf>
    <xf numFmtId="0" fontId="21" fillId="0" borderId="0" xfId="0" applyFont="1" applyAlignment="1">
      <alignment horizontal="right"/>
    </xf>
    <xf numFmtId="172" fontId="1" fillId="0" borderId="0" xfId="0" applyNumberFormat="1" applyFont="1" applyFill="1" applyBorder="1" applyAlignment="1">
      <alignment horizontal="left" vertical="center" wrapText="1"/>
    </xf>
    <xf numFmtId="0" fontId="1" fillId="0" borderId="16" xfId="0" applyFont="1" applyBorder="1" applyAlignment="1">
      <alignment vertical="center"/>
    </xf>
    <xf numFmtId="0" fontId="2" fillId="0" borderId="23" xfId="0" applyFont="1" applyBorder="1" applyAlignment="1">
      <alignment horizontal="center" vertical="center" wrapText="1"/>
    </xf>
    <xf numFmtId="0" fontId="64" fillId="0" borderId="0" xfId="36" applyFont="1"/>
    <xf numFmtId="0" fontId="65" fillId="0" borderId="0" xfId="36" applyFont="1"/>
    <xf numFmtId="0" fontId="3" fillId="0" borderId="0" xfId="36" applyFont="1"/>
    <xf numFmtId="0" fontId="3" fillId="0" borderId="0" xfId="36" applyFont="1" applyFill="1"/>
    <xf numFmtId="0" fontId="21" fillId="0" borderId="0" xfId="36" applyFont="1"/>
    <xf numFmtId="0" fontId="30" fillId="0" borderId="0" xfId="36" applyFont="1" applyAlignment="1">
      <alignment horizontal="left"/>
    </xf>
    <xf numFmtId="0" fontId="30" fillId="0" borderId="0" xfId="36" applyFont="1"/>
    <xf numFmtId="0" fontId="21" fillId="0" borderId="1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distributed"/>
    </xf>
    <xf numFmtId="0" fontId="42" fillId="0" borderId="11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vertical="center" wrapText="1"/>
    </xf>
    <xf numFmtId="0" fontId="21" fillId="0" borderId="11" xfId="0" applyFont="1" applyFill="1" applyBorder="1" applyAlignment="1">
      <alignment vertical="center" wrapText="1"/>
    </xf>
    <xf numFmtId="0" fontId="38" fillId="0" borderId="11" xfId="0" applyFont="1" applyBorder="1" applyAlignment="1">
      <alignment horizontal="left" indent="3"/>
    </xf>
    <xf numFmtId="0" fontId="38" fillId="0" borderId="11" xfId="0" applyFont="1" applyBorder="1" applyAlignment="1">
      <alignment horizontal="left" vertical="justify" indent="3"/>
    </xf>
    <xf numFmtId="0" fontId="38" fillId="28" borderId="11" xfId="0" applyFont="1" applyFill="1" applyBorder="1" applyAlignment="1">
      <alignment horizontal="left" indent="3"/>
    </xf>
    <xf numFmtId="172" fontId="42" fillId="0" borderId="11" xfId="0" applyNumberFormat="1" applyFont="1" applyBorder="1" applyAlignment="1">
      <alignment horizontal="center" vertical="top" wrapText="1"/>
    </xf>
    <xf numFmtId="172" fontId="47" fillId="0" borderId="11" xfId="0" applyNumberFormat="1" applyFont="1" applyBorder="1" applyAlignment="1">
      <alignment horizontal="center" vertical="top" wrapText="1"/>
    </xf>
    <xf numFmtId="172" fontId="47" fillId="0" borderId="11" xfId="0" applyNumberFormat="1" applyFont="1" applyBorder="1" applyAlignment="1">
      <alignment horizontal="center"/>
    </xf>
    <xf numFmtId="172" fontId="42" fillId="28" borderId="11" xfId="0" applyNumberFormat="1" applyFont="1" applyFill="1" applyBorder="1" applyAlignment="1">
      <alignment horizontal="center" vertical="top" wrapText="1"/>
    </xf>
    <xf numFmtId="172" fontId="42" fillId="28" borderId="11" xfId="0" applyNumberFormat="1" applyFont="1" applyFill="1" applyBorder="1" applyAlignment="1">
      <alignment horizontal="center"/>
    </xf>
    <xf numFmtId="172" fontId="42" fillId="0" borderId="11" xfId="0" applyNumberFormat="1" applyFont="1" applyBorder="1" applyAlignment="1">
      <alignment horizontal="center"/>
    </xf>
    <xf numFmtId="0" fontId="67" fillId="0" borderId="11" xfId="0" applyFont="1" applyBorder="1"/>
    <xf numFmtId="172" fontId="68" fillId="0" borderId="11" xfId="0" applyNumberFormat="1" applyFont="1" applyBorder="1" applyAlignment="1">
      <alignment horizontal="center" vertical="top" wrapText="1"/>
    </xf>
    <xf numFmtId="172" fontId="68" fillId="0" borderId="11" xfId="0" applyNumberFormat="1" applyFont="1" applyBorder="1" applyAlignment="1">
      <alignment horizontal="center"/>
    </xf>
    <xf numFmtId="0" fontId="34" fillId="0" borderId="11" xfId="0" applyFont="1" applyBorder="1"/>
    <xf numFmtId="0" fontId="1" fillId="0" borderId="0" xfId="0" applyFont="1" applyBorder="1" applyAlignment="1">
      <alignment horizontal="center"/>
    </xf>
    <xf numFmtId="0" fontId="30" fillId="0" borderId="11" xfId="0" applyFont="1" applyBorder="1" applyAlignment="1">
      <alignment horizontal="center" vertical="center"/>
    </xf>
    <xf numFmtId="172" fontId="2" fillId="0" borderId="11" xfId="0" applyNumberFormat="1" applyFont="1" applyFill="1" applyBorder="1" applyAlignment="1"/>
    <xf numFmtId="0" fontId="1" fillId="0" borderId="51" xfId="0" applyFont="1" applyBorder="1" applyAlignment="1">
      <alignment horizontal="justify" vertical="center" wrapText="1"/>
    </xf>
    <xf numFmtId="49" fontId="1" fillId="0" borderId="48" xfId="0" applyNumberFormat="1" applyFont="1" applyBorder="1" applyAlignment="1">
      <alignment horizontal="center" vertical="center"/>
    </xf>
    <xf numFmtId="172" fontId="1" fillId="0" borderId="51" xfId="0" applyNumberFormat="1" applyFont="1" applyBorder="1" applyAlignment="1">
      <alignment horizontal="right" vertical="center"/>
    </xf>
    <xf numFmtId="172" fontId="1" fillId="0" borderId="64" xfId="0" applyNumberFormat="1" applyFont="1" applyBorder="1" applyAlignment="1">
      <alignment horizontal="right" vertical="center"/>
    </xf>
    <xf numFmtId="172" fontId="1" fillId="0" borderId="11" xfId="0" applyNumberFormat="1" applyFont="1" applyFill="1" applyBorder="1" applyAlignment="1">
      <alignment horizontal="right" vertical="center"/>
    </xf>
    <xf numFmtId="172" fontId="42" fillId="0" borderId="11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0" fillId="0" borderId="0" xfId="0" applyFill="1" applyAlignment="1">
      <alignment vertical="center"/>
    </xf>
    <xf numFmtId="172" fontId="0" fillId="0" borderId="0" xfId="0" applyNumberFormat="1" applyFill="1" applyAlignment="1">
      <alignment vertical="center"/>
    </xf>
    <xf numFmtId="0" fontId="64" fillId="0" borderId="0" xfId="36" applyFont="1" applyFill="1" applyAlignment="1"/>
    <xf numFmtId="0" fontId="2" fillId="0" borderId="0" xfId="0" applyFont="1" applyAlignment="1">
      <alignment horizontal="center"/>
    </xf>
    <xf numFmtId="2" fontId="1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/>
    <xf numFmtId="0" fontId="1" fillId="0" borderId="43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24" fillId="0" borderId="53" xfId="0" applyFont="1" applyBorder="1" applyAlignment="1">
      <alignment horizontal="center" vertical="center"/>
    </xf>
    <xf numFmtId="172" fontId="2" fillId="0" borderId="35" xfId="0" applyNumberFormat="1" applyFont="1" applyBorder="1" applyAlignment="1">
      <alignment horizontal="right" vertical="center"/>
    </xf>
    <xf numFmtId="172" fontId="2" fillId="0" borderId="20" xfId="0" applyNumberFormat="1" applyFont="1" applyBorder="1" applyAlignment="1">
      <alignment horizontal="right" vertical="center"/>
    </xf>
    <xf numFmtId="172" fontId="1" fillId="0" borderId="20" xfId="0" applyNumberFormat="1" applyFont="1" applyBorder="1" applyAlignment="1">
      <alignment horizontal="right" vertical="center"/>
    </xf>
    <xf numFmtId="172" fontId="1" fillId="0" borderId="53" xfId="0" applyNumberFormat="1" applyFont="1" applyBorder="1" applyAlignment="1">
      <alignment horizontal="right" vertical="center"/>
    </xf>
    <xf numFmtId="172" fontId="1" fillId="0" borderId="20" xfId="0" applyNumberFormat="1" applyFont="1" applyFill="1" applyBorder="1" applyAlignment="1">
      <alignment horizontal="right" vertical="center"/>
    </xf>
    <xf numFmtId="172" fontId="1" fillId="0" borderId="52" xfId="0" applyNumberFormat="1" applyFont="1" applyBorder="1" applyAlignment="1">
      <alignment horizontal="right" vertical="center"/>
    </xf>
    <xf numFmtId="0" fontId="2" fillId="0" borderId="78" xfId="0" applyFont="1" applyBorder="1" applyAlignment="1">
      <alignment horizontal="right" vertical="center"/>
    </xf>
    <xf numFmtId="172" fontId="1" fillId="0" borderId="35" xfId="0" applyNumberFormat="1" applyFont="1" applyBorder="1" applyAlignment="1">
      <alignment horizontal="center" vertical="center"/>
    </xf>
    <xf numFmtId="172" fontId="1" fillId="0" borderId="12" xfId="0" applyNumberFormat="1" applyFont="1" applyFill="1" applyBorder="1" applyAlignment="1">
      <alignment horizontal="right" vertical="center"/>
    </xf>
    <xf numFmtId="172" fontId="1" fillId="0" borderId="25" xfId="0" applyNumberFormat="1" applyFont="1" applyBorder="1" applyAlignment="1">
      <alignment horizontal="center" vertical="center"/>
    </xf>
    <xf numFmtId="0" fontId="1" fillId="0" borderId="71" xfId="0" applyFont="1" applyFill="1" applyBorder="1" applyAlignment="1"/>
    <xf numFmtId="0" fontId="1" fillId="0" borderId="20" xfId="0" applyFont="1" applyFill="1" applyBorder="1" applyAlignment="1"/>
    <xf numFmtId="0" fontId="1" fillId="0" borderId="20" xfId="0" applyFont="1" applyFill="1" applyBorder="1"/>
    <xf numFmtId="0" fontId="1" fillId="0" borderId="27" xfId="0" applyFont="1" applyFill="1" applyBorder="1"/>
    <xf numFmtId="172" fontId="2" fillId="0" borderId="76" xfId="0" applyNumberFormat="1" applyFont="1" applyFill="1" applyBorder="1" applyAlignment="1"/>
    <xf numFmtId="0" fontId="1" fillId="0" borderId="71" xfId="0" applyFont="1" applyFill="1" applyBorder="1"/>
    <xf numFmtId="0" fontId="1" fillId="0" borderId="41" xfId="0" applyFont="1" applyFill="1" applyBorder="1"/>
    <xf numFmtId="0" fontId="2" fillId="0" borderId="35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right" vertical="center" wrapText="1"/>
    </xf>
    <xf numFmtId="0" fontId="1" fillId="0" borderId="27" xfId="0" applyFont="1" applyFill="1" applyBorder="1" applyAlignment="1">
      <alignment horizontal="right" vertical="center" wrapText="1"/>
    </xf>
    <xf numFmtId="0" fontId="1" fillId="0" borderId="45" xfId="0" applyFont="1" applyFill="1" applyBorder="1" applyAlignment="1"/>
    <xf numFmtId="0" fontId="1" fillId="0" borderId="45" xfId="0" applyFont="1" applyFill="1" applyBorder="1"/>
    <xf numFmtId="0" fontId="1" fillId="0" borderId="66" xfId="0" applyFont="1" applyFill="1" applyBorder="1"/>
    <xf numFmtId="172" fontId="2" fillId="0" borderId="24" xfId="0" applyNumberFormat="1" applyFont="1" applyFill="1" applyBorder="1" applyAlignment="1"/>
    <xf numFmtId="0" fontId="1" fillId="0" borderId="13" xfId="0" applyFont="1" applyFill="1" applyBorder="1"/>
    <xf numFmtId="0" fontId="1" fillId="0" borderId="22" xfId="0" applyFont="1" applyFill="1" applyBorder="1"/>
    <xf numFmtId="172" fontId="2" fillId="0" borderId="13" xfId="0" applyNumberFormat="1" applyFont="1" applyBorder="1" applyAlignment="1">
      <alignment horizontal="center" vertical="center"/>
    </xf>
    <xf numFmtId="172" fontId="2" fillId="0" borderId="20" xfId="0" applyNumberFormat="1" applyFont="1" applyBorder="1" applyAlignment="1">
      <alignment horizontal="center" vertical="center"/>
    </xf>
    <xf numFmtId="172" fontId="1" fillId="0" borderId="13" xfId="0" applyNumberFormat="1" applyFont="1" applyBorder="1" applyAlignment="1">
      <alignment horizontal="center" vertical="center"/>
    </xf>
    <xf numFmtId="172" fontId="1" fillId="0" borderId="20" xfId="0" applyNumberFormat="1" applyFont="1" applyBorder="1" applyAlignment="1">
      <alignment horizontal="center" vertical="center"/>
    </xf>
    <xf numFmtId="172" fontId="24" fillId="0" borderId="11" xfId="0" applyNumberFormat="1" applyFont="1" applyBorder="1" applyAlignment="1">
      <alignment horizontal="center" vertical="center" wrapText="1"/>
    </xf>
    <xf numFmtId="172" fontId="2" fillId="0" borderId="33" xfId="0" applyNumberFormat="1" applyFont="1" applyBorder="1" applyAlignment="1">
      <alignment horizontal="center" vertical="center"/>
    </xf>
    <xf numFmtId="172" fontId="2" fillId="0" borderId="14" xfId="0" applyNumberFormat="1" applyFont="1" applyBorder="1" applyAlignment="1">
      <alignment horizontal="center" vertical="center"/>
    </xf>
    <xf numFmtId="172" fontId="59" fillId="0" borderId="74" xfId="0" applyNumberFormat="1" applyFont="1" applyBorder="1" applyAlignment="1">
      <alignment horizontal="center" vertical="center" wrapText="1"/>
    </xf>
    <xf numFmtId="172" fontId="2" fillId="0" borderId="22" xfId="0" applyNumberFormat="1" applyFont="1" applyBorder="1" applyAlignment="1">
      <alignment horizontal="center" vertical="center"/>
    </xf>
    <xf numFmtId="172" fontId="2" fillId="0" borderId="16" xfId="0" applyNumberFormat="1" applyFont="1" applyBorder="1" applyAlignment="1">
      <alignment horizontal="center" vertical="center"/>
    </xf>
    <xf numFmtId="172" fontId="59" fillId="0" borderId="41" xfId="0" applyNumberFormat="1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/>
    </xf>
    <xf numFmtId="172" fontId="2" fillId="0" borderId="25" xfId="0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72" fontId="2" fillId="0" borderId="25" xfId="0" applyNumberFormat="1" applyFont="1" applyFill="1" applyBorder="1" applyAlignment="1">
      <alignment horizontal="center" vertical="center"/>
    </xf>
    <xf numFmtId="172" fontId="2" fillId="0" borderId="11" xfId="0" applyNumberFormat="1" applyFont="1" applyFill="1" applyBorder="1" applyAlignment="1">
      <alignment horizontal="center" vertical="center"/>
    </xf>
    <xf numFmtId="172" fontId="1" fillId="0" borderId="11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172" fontId="2" fillId="0" borderId="10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72" fontId="55" fillId="28" borderId="11" xfId="0" applyNumberFormat="1" applyFont="1" applyFill="1" applyBorder="1" applyAlignment="1">
      <alignment horizontal="center" vertical="center" wrapText="1"/>
    </xf>
    <xf numFmtId="0" fontId="63" fillId="0" borderId="11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/>
    </xf>
    <xf numFmtId="2" fontId="55" fillId="28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30" fillId="0" borderId="11" xfId="39" applyFont="1" applyFill="1" applyBorder="1" applyAlignment="1">
      <alignment vertical="justify"/>
    </xf>
    <xf numFmtId="0" fontId="61" fillId="0" borderId="11" xfId="0" applyFont="1" applyFill="1" applyBorder="1" applyAlignment="1">
      <alignment horizontal="left" vertical="center" wrapText="1"/>
    </xf>
    <xf numFmtId="172" fontId="61" fillId="0" borderId="11" xfId="0" applyNumberFormat="1" applyFont="1" applyFill="1" applyBorder="1" applyAlignment="1">
      <alignment horizontal="left" vertical="center" wrapText="1"/>
    </xf>
    <xf numFmtId="0" fontId="55" fillId="0" borderId="11" xfId="0" applyNumberFormat="1" applyFont="1" applyFill="1" applyBorder="1" applyAlignment="1">
      <alignment horizontal="center" vertical="center" wrapText="1"/>
    </xf>
    <xf numFmtId="0" fontId="56" fillId="0" borderId="0" xfId="0" applyFont="1" applyFill="1"/>
    <xf numFmtId="0" fontId="56" fillId="0" borderId="11" xfId="0" applyNumberFormat="1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/>
    </xf>
    <xf numFmtId="172" fontId="55" fillId="27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vertical="center" wrapText="1"/>
    </xf>
    <xf numFmtId="0" fontId="2" fillId="0" borderId="11" xfId="37" applyFont="1" applyFill="1" applyBorder="1" applyAlignment="1">
      <alignment horizontal="left" vertical="center" wrapText="1"/>
    </xf>
    <xf numFmtId="49" fontId="71" fillId="27" borderId="0" xfId="46" applyNumberFormat="1" applyFont="1" applyFill="1" applyBorder="1" applyAlignment="1" applyProtection="1">
      <alignment horizontal="center" vertical="center" wrapText="1"/>
      <protection locked="0"/>
    </xf>
    <xf numFmtId="0" fontId="1" fillId="27" borderId="11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top" wrapText="1"/>
    </xf>
    <xf numFmtId="0" fontId="1" fillId="26" borderId="11" xfId="0" applyFont="1" applyFill="1" applyBorder="1" applyAlignment="1">
      <alignment horizontal="left" vertical="top" wrapText="1"/>
    </xf>
    <xf numFmtId="0" fontId="1" fillId="26" borderId="1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/>
    </xf>
    <xf numFmtId="0" fontId="1" fillId="27" borderId="0" xfId="0" applyFont="1" applyFill="1"/>
    <xf numFmtId="0" fontId="2" fillId="27" borderId="0" xfId="0" applyFont="1" applyFill="1" applyAlignment="1">
      <alignment horizontal="center"/>
    </xf>
    <xf numFmtId="0" fontId="1" fillId="29" borderId="0" xfId="0" applyFont="1" applyFill="1"/>
    <xf numFmtId="0" fontId="74" fillId="0" borderId="0" xfId="0" applyFont="1"/>
    <xf numFmtId="172" fontId="74" fillId="0" borderId="0" xfId="0" applyNumberFormat="1" applyFont="1"/>
    <xf numFmtId="0" fontId="74" fillId="0" borderId="0" xfId="0" applyFont="1" applyBorder="1"/>
    <xf numFmtId="0" fontId="74" fillId="0" borderId="0" xfId="0" applyFont="1" applyFill="1" applyBorder="1" applyAlignment="1">
      <alignment horizontal="center" vertical="center" wrapText="1"/>
    </xf>
    <xf numFmtId="0" fontId="73" fillId="27" borderId="0" xfId="0" applyFont="1" applyFill="1"/>
    <xf numFmtId="0" fontId="72" fillId="0" borderId="0" xfId="36" applyFont="1"/>
    <xf numFmtId="0" fontId="72" fillId="0" borderId="11" xfId="36" applyFont="1" applyBorder="1"/>
    <xf numFmtId="0" fontId="72" fillId="0" borderId="0" xfId="36" applyFont="1" applyBorder="1"/>
    <xf numFmtId="0" fontId="39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vertical="center"/>
    </xf>
    <xf numFmtId="0" fontId="1" fillId="27" borderId="0" xfId="0" applyFont="1" applyFill="1" applyBorder="1"/>
    <xf numFmtId="0" fontId="74" fillId="0" borderId="54" xfId="0" applyFont="1" applyBorder="1"/>
    <xf numFmtId="0" fontId="73" fillId="27" borderId="0" xfId="0" applyFont="1" applyFill="1" applyBorder="1"/>
    <xf numFmtId="0" fontId="39" fillId="0" borderId="11" xfId="0" applyFont="1" applyBorder="1" applyAlignment="1">
      <alignment horizontal="center" vertical="center"/>
    </xf>
    <xf numFmtId="0" fontId="21" fillId="27" borderId="11" xfId="0" applyFont="1" applyFill="1" applyBorder="1" applyAlignment="1">
      <alignment horizontal="center" vertical="center" wrapText="1"/>
    </xf>
    <xf numFmtId="0" fontId="21" fillId="27" borderId="11" xfId="0" applyFont="1" applyFill="1" applyBorder="1" applyAlignment="1">
      <alignment horizontal="center" vertical="distributed"/>
    </xf>
    <xf numFmtId="0" fontId="30" fillId="27" borderId="11" xfId="0" applyFont="1" applyFill="1" applyBorder="1" applyAlignment="1">
      <alignment horizontal="center" vertical="distributed"/>
    </xf>
    <xf numFmtId="0" fontId="3" fillId="27" borderId="11" xfId="0" applyFont="1" applyFill="1" applyBorder="1" applyAlignment="1">
      <alignment horizontal="center" vertical="center" wrapText="1"/>
    </xf>
    <xf numFmtId="0" fontId="1" fillId="29" borderId="0" xfId="0" applyFont="1" applyFill="1" applyAlignment="1">
      <alignment horizontal="center"/>
    </xf>
    <xf numFmtId="0" fontId="21" fillId="0" borderId="0" xfId="0" applyFont="1" applyAlignment="1">
      <alignment horizontal="center" vertical="center"/>
    </xf>
    <xf numFmtId="172" fontId="21" fillId="0" borderId="0" xfId="0" applyNumberFormat="1" applyFont="1" applyFill="1" applyBorder="1" applyAlignment="1">
      <alignment horizontal="center" vertical="center" wrapText="1"/>
    </xf>
    <xf numFmtId="0" fontId="30" fillId="27" borderId="11" xfId="0" applyFont="1" applyFill="1" applyBorder="1" applyAlignment="1">
      <alignment horizontal="justify" vertical="center"/>
    </xf>
    <xf numFmtId="0" fontId="30" fillId="0" borderId="0" xfId="0" applyFont="1" applyAlignment="1">
      <alignment horizontal="justify" vertical="center"/>
    </xf>
    <xf numFmtId="0" fontId="30" fillId="27" borderId="11" xfId="0" applyFont="1" applyFill="1" applyBorder="1" applyAlignment="1">
      <alignment horizontal="justify" vertical="center" wrapText="1"/>
    </xf>
    <xf numFmtId="172" fontId="30" fillId="27" borderId="11" xfId="0" applyNumberFormat="1" applyFont="1" applyFill="1" applyBorder="1" applyAlignment="1">
      <alignment horizontal="justify" vertical="center" wrapText="1"/>
    </xf>
    <xf numFmtId="0" fontId="31" fillId="0" borderId="11" xfId="0" applyFont="1" applyFill="1" applyBorder="1" applyAlignment="1">
      <alignment horizontal="justify" vertical="center" wrapText="1"/>
    </xf>
    <xf numFmtId="0" fontId="30" fillId="0" borderId="11" xfId="0" applyFont="1" applyFill="1" applyBorder="1" applyAlignment="1">
      <alignment horizontal="justify" vertical="center" wrapText="1"/>
    </xf>
    <xf numFmtId="172" fontId="30" fillId="0" borderId="11" xfId="0" applyNumberFormat="1" applyFont="1" applyFill="1" applyBorder="1" applyAlignment="1">
      <alignment horizontal="justify" vertical="center" wrapText="1"/>
    </xf>
    <xf numFmtId="172" fontId="30" fillId="0" borderId="0" xfId="0" applyNumberFormat="1" applyFont="1" applyFill="1" applyBorder="1" applyAlignment="1">
      <alignment horizontal="justify" vertical="center" wrapText="1"/>
    </xf>
    <xf numFmtId="0" fontId="30" fillId="0" borderId="11" xfId="0" applyFont="1" applyBorder="1" applyAlignment="1">
      <alignment horizontal="justify" vertical="center"/>
    </xf>
    <xf numFmtId="0" fontId="30" fillId="0" borderId="11" xfId="0" applyFont="1" applyFill="1" applyBorder="1" applyAlignment="1">
      <alignment horizontal="justify" vertical="center"/>
    </xf>
    <xf numFmtId="172" fontId="30" fillId="0" borderId="0" xfId="0" applyNumberFormat="1" applyFont="1" applyAlignment="1">
      <alignment horizontal="justify" vertical="center"/>
    </xf>
    <xf numFmtId="172" fontId="30" fillId="27" borderId="11" xfId="0" applyNumberFormat="1" applyFont="1" applyFill="1" applyBorder="1" applyAlignment="1">
      <alignment horizontal="justify" vertical="center"/>
    </xf>
    <xf numFmtId="0" fontId="30" fillId="27" borderId="0" xfId="0" applyFont="1" applyFill="1" applyAlignment="1">
      <alignment horizontal="justify" vertical="center"/>
    </xf>
    <xf numFmtId="0" fontId="77" fillId="0" borderId="11" xfId="0" applyFont="1" applyFill="1" applyBorder="1" applyAlignment="1">
      <alignment horizontal="justify" vertical="center" wrapText="1"/>
    </xf>
    <xf numFmtId="0" fontId="30" fillId="0" borderId="0" xfId="0" applyFont="1" applyFill="1" applyAlignment="1">
      <alignment horizontal="justify" vertical="center"/>
    </xf>
    <xf numFmtId="0" fontId="53" fillId="27" borderId="11" xfId="0" applyFont="1" applyFill="1" applyBorder="1" applyAlignment="1">
      <alignment horizontal="center" vertical="center" wrapText="1"/>
    </xf>
    <xf numFmtId="0" fontId="3" fillId="27" borderId="11" xfId="0" applyFont="1" applyFill="1" applyBorder="1" applyAlignment="1">
      <alignment horizontal="center" vertical="distributed" wrapText="1"/>
    </xf>
    <xf numFmtId="0" fontId="39" fillId="27" borderId="11" xfId="0" applyFont="1" applyFill="1" applyBorder="1" applyAlignment="1">
      <alignment horizontal="center" vertical="center" wrapText="1"/>
    </xf>
    <xf numFmtId="0" fontId="39" fillId="27" borderId="11" xfId="0" applyFont="1" applyFill="1" applyBorder="1" applyAlignment="1">
      <alignment vertical="center" wrapText="1"/>
    </xf>
    <xf numFmtId="0" fontId="1" fillId="0" borderId="71" xfId="0" applyFont="1" applyBorder="1"/>
    <xf numFmtId="0" fontId="39" fillId="0" borderId="71" xfId="0" applyFont="1" applyBorder="1" applyAlignment="1">
      <alignment horizontal="center" vertical="center"/>
    </xf>
    <xf numFmtId="0" fontId="40" fillId="0" borderId="71" xfId="0" applyFont="1" applyBorder="1" applyAlignment="1">
      <alignment horizontal="center" vertical="center"/>
    </xf>
    <xf numFmtId="172" fontId="30" fillId="0" borderId="11" xfId="0" applyNumberFormat="1" applyFont="1" applyFill="1" applyBorder="1" applyAlignment="1">
      <alignment horizontal="justify" vertical="center"/>
    </xf>
    <xf numFmtId="172" fontId="31" fillId="0" borderId="11" xfId="0" applyNumberFormat="1" applyFont="1" applyBorder="1" applyAlignment="1">
      <alignment horizontal="justify" vertical="center"/>
    </xf>
    <xf numFmtId="174" fontId="30" fillId="0" borderId="0" xfId="0" applyNumberFormat="1" applyFont="1" applyAlignment="1">
      <alignment horizontal="justify" vertical="center"/>
    </xf>
    <xf numFmtId="0" fontId="1" fillId="0" borderId="0" xfId="0" applyFont="1" applyFill="1" applyBorder="1" applyAlignment="1">
      <alignment horizontal="justify"/>
    </xf>
    <xf numFmtId="0" fontId="1" fillId="0" borderId="0" xfId="0" applyFont="1" applyBorder="1" applyAlignment="1">
      <alignment horizontal="justify"/>
    </xf>
    <xf numFmtId="0" fontId="78" fillId="0" borderId="0" xfId="0" applyFont="1" applyAlignment="1">
      <alignment vertical="center"/>
    </xf>
    <xf numFmtId="0" fontId="79" fillId="27" borderId="0" xfId="0" applyFont="1" applyFill="1" applyBorder="1" applyAlignment="1">
      <alignment horizontal="center"/>
    </xf>
    <xf numFmtId="0" fontId="80" fillId="0" borderId="0" xfId="0" applyFont="1" applyAlignment="1">
      <alignment vertical="center"/>
    </xf>
    <xf numFmtId="0" fontId="81" fillId="0" borderId="0" xfId="0" applyFont="1" applyAlignment="1">
      <alignment horizontal="center" vertical="center"/>
    </xf>
    <xf numFmtId="0" fontId="81" fillId="0" borderId="0" xfId="0" applyFont="1" applyAlignment="1">
      <alignment vertical="center"/>
    </xf>
    <xf numFmtId="0" fontId="80" fillId="0" borderId="0" xfId="0" applyFont="1" applyAlignment="1">
      <alignment horizontal="center" vertical="center"/>
    </xf>
    <xf numFmtId="0" fontId="82" fillId="0" borderId="0" xfId="0" applyFont="1" applyAlignment="1">
      <alignment vertical="center"/>
    </xf>
    <xf numFmtId="0" fontId="82" fillId="0" borderId="0" xfId="0" applyFont="1" applyAlignment="1">
      <alignment horizontal="center" vertical="center"/>
    </xf>
    <xf numFmtId="49" fontId="1" fillId="0" borderId="0" xfId="0" applyNumberFormat="1" applyFont="1" applyAlignment="1"/>
    <xf numFmtId="49" fontId="1" fillId="0" borderId="0" xfId="0" applyNumberFormat="1" applyFont="1" applyFill="1" applyAlignment="1"/>
    <xf numFmtId="0" fontId="1" fillId="0" borderId="0" xfId="0" applyFont="1" applyFill="1" applyBorder="1" applyAlignment="1"/>
    <xf numFmtId="0" fontId="1" fillId="27" borderId="0" xfId="0" applyFont="1" applyFill="1" applyBorder="1" applyAlignment="1"/>
    <xf numFmtId="49" fontId="1" fillId="0" borderId="0" xfId="0" applyNumberFormat="1" applyFont="1" applyFill="1" applyBorder="1" applyAlignment="1"/>
    <xf numFmtId="49" fontId="39" fillId="0" borderId="0" xfId="0" applyNumberFormat="1" applyFont="1" applyAlignment="1">
      <alignment horizontal="left"/>
    </xf>
    <xf numFmtId="49" fontId="40" fillId="0" borderId="0" xfId="0" applyNumberFormat="1" applyFont="1" applyAlignment="1">
      <alignment horizontal="left"/>
    </xf>
    <xf numFmtId="49" fontId="30" fillId="0" borderId="0" xfId="0" applyNumberFormat="1" applyFont="1" applyAlignment="1">
      <alignment horizontal="left"/>
    </xf>
    <xf numFmtId="49" fontId="78" fillId="0" borderId="0" xfId="0" applyNumberFormat="1" applyFont="1" applyAlignment="1">
      <alignment horizontal="left"/>
    </xf>
    <xf numFmtId="49" fontId="56" fillId="0" borderId="0" xfId="0" applyNumberFormat="1" applyFont="1" applyAlignment="1">
      <alignment horizontal="left"/>
    </xf>
    <xf numFmtId="0" fontId="30" fillId="27" borderId="0" xfId="36" applyFont="1" applyFill="1"/>
    <xf numFmtId="0" fontId="30" fillId="0" borderId="71" xfId="0" applyFont="1" applyFill="1" applyBorder="1" applyAlignment="1">
      <alignment horizontal="center" vertical="center" wrapText="1"/>
    </xf>
    <xf numFmtId="49" fontId="78" fillId="0" borderId="0" xfId="0" applyNumberFormat="1" applyFont="1" applyAlignment="1">
      <alignment horizontal="left" vertical="center"/>
    </xf>
    <xf numFmtId="49" fontId="40" fillId="0" borderId="0" xfId="0" applyNumberFormat="1" applyFont="1" applyAlignment="1">
      <alignment horizontal="left" vertical="center"/>
    </xf>
    <xf numFmtId="49" fontId="39" fillId="0" borderId="0" xfId="0" applyNumberFormat="1" applyFont="1" applyAlignment="1">
      <alignment horizontal="left" vertical="center"/>
    </xf>
    <xf numFmtId="49" fontId="30" fillId="0" borderId="0" xfId="0" applyNumberFormat="1" applyFont="1" applyAlignment="1">
      <alignment horizontal="left" vertical="center"/>
    </xf>
    <xf numFmtId="49" fontId="56" fillId="0" borderId="0" xfId="0" applyNumberFormat="1" applyFont="1" applyAlignment="1">
      <alignment horizontal="left" vertical="center"/>
    </xf>
    <xf numFmtId="0" fontId="31" fillId="0" borderId="14" xfId="0" applyFont="1" applyFill="1" applyBorder="1" applyAlignment="1">
      <alignment vertical="center" wrapText="1"/>
    </xf>
    <xf numFmtId="0" fontId="31" fillId="0" borderId="73" xfId="0" applyFont="1" applyFill="1" applyBorder="1" applyAlignment="1">
      <alignment vertical="center" wrapText="1"/>
    </xf>
    <xf numFmtId="0" fontId="31" fillId="0" borderId="31" xfId="0" applyFont="1" applyFill="1" applyBorder="1" applyAlignment="1">
      <alignment vertical="center" wrapText="1"/>
    </xf>
    <xf numFmtId="0" fontId="1" fillId="0" borderId="0" xfId="0" applyFont="1" applyAlignment="1">
      <alignment horizontal="fill" vertical="center"/>
    </xf>
    <xf numFmtId="0" fontId="1" fillId="0" borderId="0" xfId="0" applyFont="1" applyFill="1" applyAlignment="1">
      <alignment horizontal="fill" vertical="center"/>
    </xf>
    <xf numFmtId="0" fontId="31" fillId="27" borderId="11" xfId="0" applyFont="1" applyFill="1" applyBorder="1" applyAlignment="1">
      <alignment horizontal="justify" vertical="center" wrapText="1"/>
    </xf>
    <xf numFmtId="0" fontId="80" fillId="27" borderId="11" xfId="0" applyFont="1" applyFill="1" applyBorder="1" applyAlignment="1">
      <alignment horizontal="justify" vertical="center" wrapText="1"/>
    </xf>
    <xf numFmtId="49" fontId="80" fillId="27" borderId="0" xfId="0" applyNumberFormat="1" applyFont="1" applyFill="1" applyAlignment="1">
      <alignment vertical="center"/>
    </xf>
    <xf numFmtId="0" fontId="80" fillId="27" borderId="0" xfId="0" applyFont="1" applyFill="1" applyAlignment="1">
      <alignment horizontal="fill" vertical="justify" wrapText="1"/>
    </xf>
    <xf numFmtId="0" fontId="82" fillId="27" borderId="0" xfId="0" applyFont="1" applyFill="1" applyAlignment="1">
      <alignment vertical="center"/>
    </xf>
    <xf numFmtId="0" fontId="75" fillId="0" borderId="0" xfId="36" applyFont="1"/>
    <xf numFmtId="0" fontId="75" fillId="0" borderId="0" xfId="36" applyFont="1" applyBorder="1"/>
    <xf numFmtId="0" fontId="75" fillId="27" borderId="0" xfId="36" applyFont="1" applyFill="1"/>
    <xf numFmtId="0" fontId="1" fillId="0" borderId="11" xfId="39" applyFont="1" applyFill="1" applyBorder="1" applyAlignment="1">
      <alignment horizontal="left" vertical="center"/>
    </xf>
    <xf numFmtId="0" fontId="1" fillId="26" borderId="11" xfId="39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wrapText="1"/>
    </xf>
    <xf numFmtId="0" fontId="2" fillId="0" borderId="11" xfId="0" applyFont="1" applyFill="1" applyBorder="1" applyAlignment="1">
      <alignment horizontal="left" vertical="center" wrapText="1"/>
    </xf>
    <xf numFmtId="0" fontId="56" fillId="29" borderId="11" xfId="0" applyFont="1" applyFill="1" applyBorder="1" applyAlignment="1">
      <alignment horizontal="center" vertical="center" wrapText="1"/>
    </xf>
    <xf numFmtId="0" fontId="56" fillId="27" borderId="11" xfId="0" applyFont="1" applyFill="1" applyBorder="1" applyAlignment="1">
      <alignment horizontal="center" vertical="center" wrapText="1"/>
    </xf>
    <xf numFmtId="0" fontId="66" fillId="27" borderId="11" xfId="0" applyFont="1" applyFill="1" applyBorder="1" applyAlignment="1">
      <alignment horizontal="center" vertical="center" wrapText="1"/>
    </xf>
    <xf numFmtId="0" fontId="21" fillId="29" borderId="11" xfId="0" applyFont="1" applyFill="1" applyBorder="1" applyAlignment="1">
      <alignment horizontal="center" vertical="justify" wrapText="1"/>
    </xf>
    <xf numFmtId="0" fontId="21" fillId="27" borderId="11" xfId="0" applyFont="1" applyFill="1" applyBorder="1" applyAlignment="1">
      <alignment horizontal="center" vertical="justify" wrapText="1"/>
    </xf>
    <xf numFmtId="0" fontId="66" fillId="27" borderId="11" xfId="0" applyFont="1" applyFill="1" applyBorder="1" applyAlignment="1">
      <alignment horizontal="center" vertical="justify" wrapText="1"/>
    </xf>
    <xf numFmtId="0" fontId="21" fillId="0" borderId="11" xfId="0" applyFont="1" applyFill="1" applyBorder="1" applyAlignment="1">
      <alignment horizontal="center" vertical="justify" wrapText="1"/>
    </xf>
    <xf numFmtId="0" fontId="56" fillId="27" borderId="11" xfId="39" applyNumberFormat="1" applyFont="1" applyFill="1" applyBorder="1" applyAlignment="1">
      <alignment horizontal="center" vertical="center" wrapText="1"/>
    </xf>
    <xf numFmtId="0" fontId="56" fillId="0" borderId="11" xfId="39" applyNumberFormat="1" applyFont="1" applyFill="1" applyBorder="1" applyAlignment="1">
      <alignment horizontal="center" vertical="center" wrapText="1"/>
    </xf>
    <xf numFmtId="0" fontId="56" fillId="27" borderId="11" xfId="0" applyFont="1" applyFill="1" applyBorder="1" applyAlignment="1">
      <alignment horizontal="center"/>
    </xf>
    <xf numFmtId="0" fontId="78" fillId="0" borderId="11" xfId="38" applyNumberFormat="1" applyFont="1" applyFill="1" applyBorder="1" applyAlignment="1">
      <alignment horizontal="center" vertical="center" wrapText="1"/>
    </xf>
    <xf numFmtId="0" fontId="78" fillId="27" borderId="11" xfId="38" applyNumberFormat="1" applyFont="1" applyFill="1" applyBorder="1" applyAlignment="1">
      <alignment horizontal="center" vertical="center" wrapText="1"/>
    </xf>
    <xf numFmtId="172" fontId="56" fillId="0" borderId="14" xfId="0" applyNumberFormat="1" applyFont="1" applyFill="1" applyBorder="1" applyAlignment="1">
      <alignment horizontal="center" vertical="center" wrapText="1"/>
    </xf>
    <xf numFmtId="0" fontId="56" fillId="0" borderId="0" xfId="0" applyFont="1" applyBorder="1" applyAlignment="1">
      <alignment horizontal="center"/>
    </xf>
    <xf numFmtId="0" fontId="56" fillId="0" borderId="0" xfId="0" applyFont="1" applyFill="1" applyBorder="1" applyAlignment="1">
      <alignment horizontal="center"/>
    </xf>
    <xf numFmtId="0" fontId="56" fillId="0" borderId="0" xfId="0" applyFont="1" applyFill="1" applyBorder="1"/>
    <xf numFmtId="0" fontId="56" fillId="27" borderId="0" xfId="0" applyFont="1" applyFill="1" applyBorder="1" applyAlignment="1">
      <alignment horizontal="center"/>
    </xf>
    <xf numFmtId="0" fontId="56" fillId="0" borderId="0" xfId="0" applyFont="1" applyBorder="1"/>
    <xf numFmtId="0" fontId="56" fillId="0" borderId="0" xfId="0" applyFont="1" applyFill="1" applyBorder="1" applyAlignment="1"/>
    <xf numFmtId="0" fontId="56" fillId="27" borderId="0" xfId="0" applyFont="1" applyFill="1" applyBorder="1" applyAlignment="1"/>
    <xf numFmtId="0" fontId="56" fillId="27" borderId="0" xfId="0" applyFont="1" applyFill="1" applyBorder="1"/>
    <xf numFmtId="0" fontId="55" fillId="27" borderId="0" xfId="0" applyFont="1" applyFill="1" applyBorder="1"/>
    <xf numFmtId="0" fontId="2" fillId="27" borderId="0" xfId="0" applyFont="1" applyFill="1" applyBorder="1"/>
    <xf numFmtId="1" fontId="55" fillId="0" borderId="0" xfId="0" applyNumberFormat="1" applyFont="1" applyFill="1" applyBorder="1" applyAlignment="1">
      <alignment horizontal="left" vertical="top"/>
    </xf>
    <xf numFmtId="0" fontId="56" fillId="28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66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49" fontId="2" fillId="0" borderId="11" xfId="39" applyNumberFormat="1" applyFont="1" applyFill="1" applyBorder="1" applyAlignment="1">
      <alignment horizontal="center" vertical="center" wrapText="1"/>
    </xf>
    <xf numFmtId="49" fontId="2" fillId="0" borderId="11" xfId="39" applyNumberFormat="1" applyFont="1" applyFill="1" applyBorder="1" applyAlignment="1">
      <alignment horizontal="center" vertical="center"/>
    </xf>
    <xf numFmtId="49" fontId="40" fillId="0" borderId="0" xfId="0" applyNumberFormat="1" applyFont="1" applyAlignment="1">
      <alignment horizontal="left"/>
    </xf>
    <xf numFmtId="0" fontId="81" fillId="0" borderId="0" xfId="0" applyFont="1" applyAlignment="1">
      <alignment horizontal="left" vertical="center"/>
    </xf>
    <xf numFmtId="0" fontId="2" fillId="0" borderId="0" xfId="0" applyFont="1" applyAlignment="1">
      <alignment horizontal="right"/>
    </xf>
    <xf numFmtId="0" fontId="1" fillId="0" borderId="11" xfId="0" applyFont="1" applyFill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/>
    </xf>
    <xf numFmtId="0" fontId="0" fillId="0" borderId="0" xfId="0"/>
    <xf numFmtId="0" fontId="30" fillId="27" borderId="11" xfId="0" applyFont="1" applyFill="1" applyBorder="1" applyAlignment="1">
      <alignment horizontal="center" vertical="center" wrapText="1"/>
    </xf>
    <xf numFmtId="49" fontId="30" fillId="0" borderId="11" xfId="39" applyNumberFormat="1" applyFont="1" applyFill="1" applyBorder="1" applyAlignment="1">
      <alignment horizontal="center" vertical="center" wrapText="1"/>
    </xf>
    <xf numFmtId="49" fontId="1" fillId="0" borderId="11" xfId="39" applyNumberFormat="1" applyFont="1" applyFill="1" applyBorder="1" applyAlignment="1">
      <alignment horizontal="center" vertical="center" wrapText="1"/>
    </xf>
    <xf numFmtId="49" fontId="1" fillId="0" borderId="11" xfId="39" applyNumberFormat="1" applyFont="1" applyFill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1" xfId="38" applyNumberFormat="1" applyFont="1" applyFill="1" applyBorder="1" applyAlignment="1">
      <alignment horizontal="center" vertical="center" wrapText="1"/>
    </xf>
    <xf numFmtId="0" fontId="21" fillId="0" borderId="11" xfId="38" applyNumberFormat="1" applyFont="1" applyFill="1" applyBorder="1" applyAlignment="1">
      <alignment horizontal="center" vertical="center" wrapText="1"/>
    </xf>
    <xf numFmtId="0" fontId="2" fillId="28" borderId="11" xfId="0" applyFont="1" applyFill="1" applyBorder="1" applyAlignment="1">
      <alignment horizontal="center" vertical="center" wrapText="1"/>
    </xf>
    <xf numFmtId="172" fontId="31" fillId="28" borderId="11" xfId="0" applyNumberFormat="1" applyFont="1" applyFill="1" applyBorder="1" applyAlignment="1">
      <alignment horizontal="center" vertical="distributed"/>
    </xf>
    <xf numFmtId="172" fontId="30" fillId="0" borderId="11" xfId="0" applyNumberFormat="1" applyFont="1" applyBorder="1" applyAlignment="1">
      <alignment horizontal="justify" vertical="center"/>
    </xf>
    <xf numFmtId="0" fontId="84" fillId="28" borderId="11" xfId="0" applyFont="1" applyFill="1" applyBorder="1" applyAlignment="1">
      <alignment horizontal="center" vertical="center" wrapText="1"/>
    </xf>
    <xf numFmtId="0" fontId="54" fillId="28" borderId="11" xfId="0" applyFont="1" applyFill="1" applyBorder="1" applyAlignment="1">
      <alignment horizontal="center" vertical="distributed"/>
    </xf>
    <xf numFmtId="0" fontId="54" fillId="28" borderId="11" xfId="0" applyFont="1" applyFill="1" applyBorder="1" applyAlignment="1">
      <alignment horizontal="center" vertical="center" wrapText="1"/>
    </xf>
    <xf numFmtId="0" fontId="31" fillId="28" borderId="11" xfId="0" applyFont="1" applyFill="1" applyBorder="1" applyAlignment="1">
      <alignment horizontal="center" vertical="distributed"/>
    </xf>
    <xf numFmtId="0" fontId="31" fillId="27" borderId="11" xfId="0" applyFont="1" applyFill="1" applyBorder="1" applyAlignment="1">
      <alignment horizontal="justify" vertical="center"/>
    </xf>
    <xf numFmtId="0" fontId="31" fillId="0" borderId="11" xfId="0" applyFont="1" applyFill="1" applyBorder="1" applyAlignment="1">
      <alignment horizontal="justify" vertical="center"/>
    </xf>
    <xf numFmtId="0" fontId="31" fillId="0" borderId="11" xfId="0" applyFont="1" applyBorder="1" applyAlignment="1">
      <alignment horizontal="justify" vertical="center"/>
    </xf>
    <xf numFmtId="0" fontId="76" fillId="27" borderId="11" xfId="36" applyFont="1" applyFill="1" applyBorder="1" applyAlignment="1">
      <alignment horizontal="center" vertical="center"/>
    </xf>
    <xf numFmtId="0" fontId="76" fillId="0" borderId="11" xfId="36" applyFont="1" applyBorder="1" applyAlignment="1">
      <alignment horizontal="center" vertical="center"/>
    </xf>
    <xf numFmtId="0" fontId="30" fillId="0" borderId="11" xfId="36" applyFont="1" applyBorder="1" applyAlignment="1">
      <alignment horizontal="center" vertical="center"/>
    </xf>
    <xf numFmtId="0" fontId="21" fillId="0" borderId="11" xfId="36" applyFont="1" applyBorder="1" applyAlignment="1">
      <alignment horizontal="center" vertical="center"/>
    </xf>
    <xf numFmtId="0" fontId="21" fillId="27" borderId="11" xfId="36" applyFont="1" applyFill="1" applyBorder="1" applyAlignment="1">
      <alignment horizontal="center" vertical="center"/>
    </xf>
    <xf numFmtId="0" fontId="21" fillId="0" borderId="11" xfId="39" applyNumberFormat="1" applyFont="1" applyFill="1" applyBorder="1" applyAlignment="1">
      <alignment horizontal="center" vertical="center" wrapText="1"/>
    </xf>
    <xf numFmtId="0" fontId="21" fillId="27" borderId="11" xfId="0" applyFont="1" applyFill="1" applyBorder="1" applyAlignment="1">
      <alignment horizontal="center"/>
    </xf>
    <xf numFmtId="0" fontId="21" fillId="27" borderId="11" xfId="36" applyFont="1" applyFill="1" applyBorder="1"/>
    <xf numFmtId="0" fontId="21" fillId="27" borderId="11" xfId="0" applyFont="1" applyFill="1" applyBorder="1" applyAlignment="1">
      <alignment horizontal="center" vertical="center"/>
    </xf>
    <xf numFmtId="0" fontId="42" fillId="27" borderId="11" xfId="38" applyNumberFormat="1" applyFont="1" applyFill="1" applyBorder="1" applyAlignment="1">
      <alignment horizontal="center" vertical="center" wrapText="1"/>
    </xf>
    <xf numFmtId="0" fontId="85" fillId="27" borderId="11" xfId="0" applyFont="1" applyFill="1" applyBorder="1" applyAlignment="1">
      <alignment horizontal="center" vertical="center" wrapText="1"/>
    </xf>
    <xf numFmtId="0" fontId="21" fillId="0" borderId="11" xfId="36" applyFont="1" applyBorder="1"/>
    <xf numFmtId="0" fontId="21" fillId="27" borderId="0" xfId="36" applyFont="1" applyFill="1"/>
    <xf numFmtId="0" fontId="44" fillId="0" borderId="0" xfId="36" applyFont="1"/>
    <xf numFmtId="0" fontId="21" fillId="27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171" fontId="21" fillId="0" borderId="0" xfId="0" applyNumberFormat="1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vertical="center" wrapText="1"/>
    </xf>
    <xf numFmtId="0" fontId="21" fillId="27" borderId="0" xfId="0" applyFont="1" applyFill="1" applyBorder="1" applyAlignment="1">
      <alignment vertical="center" wrapText="1"/>
    </xf>
    <xf numFmtId="0" fontId="66" fillId="27" borderId="11" xfId="39" applyNumberFormat="1" applyFont="1" applyFill="1" applyBorder="1" applyAlignment="1">
      <alignment horizontal="center" vertical="center" wrapText="1"/>
    </xf>
    <xf numFmtId="0" fontId="86" fillId="27" borderId="11" xfId="36" applyFont="1" applyFill="1" applyBorder="1" applyAlignment="1">
      <alignment horizontal="center" vertical="center"/>
    </xf>
    <xf numFmtId="0" fontId="86" fillId="27" borderId="11" xfId="0" applyFont="1" applyFill="1" applyBorder="1" applyAlignment="1">
      <alignment horizontal="center" vertical="center" wrapText="1"/>
    </xf>
    <xf numFmtId="0" fontId="66" fillId="27" borderId="11" xfId="36" applyFont="1" applyFill="1" applyBorder="1" applyAlignment="1">
      <alignment horizontal="center" vertical="center"/>
    </xf>
    <xf numFmtId="0" fontId="66" fillId="27" borderId="11" xfId="0" applyFont="1" applyFill="1" applyBorder="1" applyAlignment="1">
      <alignment horizontal="center"/>
    </xf>
    <xf numFmtId="0" fontId="66" fillId="0" borderId="11" xfId="36" applyFont="1" applyBorder="1" applyAlignment="1">
      <alignment horizontal="center" vertical="center"/>
    </xf>
    <xf numFmtId="172" fontId="66" fillId="0" borderId="11" xfId="36" applyNumberFormat="1" applyFont="1" applyBorder="1" applyAlignment="1">
      <alignment horizontal="center" vertical="center"/>
    </xf>
    <xf numFmtId="0" fontId="41" fillId="27" borderId="11" xfId="38" applyNumberFormat="1" applyFont="1" applyFill="1" applyBorder="1" applyAlignment="1">
      <alignment horizontal="center" vertical="center" wrapText="1"/>
    </xf>
    <xf numFmtId="0" fontId="44" fillId="0" borderId="0" xfId="36" applyFont="1" applyAlignment="1"/>
    <xf numFmtId="0" fontId="66" fillId="28" borderId="11" xfId="39" applyNumberFormat="1" applyFont="1" applyFill="1" applyBorder="1" applyAlignment="1">
      <alignment horizontal="center" vertical="center" wrapText="1"/>
    </xf>
    <xf numFmtId="4" fontId="66" fillId="28" borderId="11" xfId="36" applyNumberFormat="1" applyFont="1" applyFill="1" applyBorder="1" applyAlignment="1">
      <alignment horizontal="center" vertical="center"/>
    </xf>
    <xf numFmtId="0" fontId="34" fillId="28" borderId="11" xfId="0" applyFont="1" applyFill="1" applyBorder="1" applyAlignment="1">
      <alignment horizontal="center" vertical="center" wrapText="1"/>
    </xf>
    <xf numFmtId="0" fontId="41" fillId="0" borderId="11" xfId="0" applyFont="1" applyBorder="1" applyAlignment="1">
      <alignment vertical="center"/>
    </xf>
    <xf numFmtId="0" fontId="38" fillId="0" borderId="11" xfId="0" applyFont="1" applyBorder="1" applyAlignment="1">
      <alignment vertical="center"/>
    </xf>
    <xf numFmtId="0" fontId="2" fillId="0" borderId="11" xfId="39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justify" vertical="center"/>
    </xf>
    <xf numFmtId="0" fontId="38" fillId="0" borderId="11" xfId="0" applyFont="1" applyBorder="1" applyAlignment="1">
      <alignment horizontal="center" vertical="center"/>
    </xf>
    <xf numFmtId="0" fontId="42" fillId="0" borderId="11" xfId="0" applyFont="1" applyBorder="1" applyAlignment="1">
      <alignment vertical="center"/>
    </xf>
    <xf numFmtId="2" fontId="38" fillId="0" borderId="11" xfId="0" applyNumberFormat="1" applyFont="1" applyBorder="1" applyAlignment="1">
      <alignment horizontal="center" vertical="center"/>
    </xf>
    <xf numFmtId="0" fontId="34" fillId="0" borderId="11" xfId="0" applyFont="1" applyBorder="1" applyAlignment="1">
      <alignment vertical="center"/>
    </xf>
    <xf numFmtId="49" fontId="2" fillId="0" borderId="11" xfId="38" applyNumberFormat="1" applyFont="1" applyFill="1" applyBorder="1" applyAlignment="1">
      <alignment horizontal="center" vertical="center" wrapText="1"/>
    </xf>
    <xf numFmtId="0" fontId="2" fillId="0" borderId="11" xfId="38" applyNumberFormat="1" applyFont="1" applyFill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/>
    </xf>
    <xf numFmtId="0" fontId="38" fillId="27" borderId="0" xfId="0" applyFont="1" applyFill="1"/>
    <xf numFmtId="0" fontId="38" fillId="0" borderId="0" xfId="0" applyFont="1" applyAlignment="1">
      <alignment vertical="center"/>
    </xf>
    <xf numFmtId="0" fontId="38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vertical="center"/>
    </xf>
    <xf numFmtId="49" fontId="2" fillId="0" borderId="0" xfId="39" applyNumberFormat="1" applyFont="1" applyFill="1" applyBorder="1" applyAlignment="1">
      <alignment horizontal="center" vertical="center" wrapText="1"/>
    </xf>
    <xf numFmtId="0" fontId="2" fillId="0" borderId="0" xfId="39" applyNumberFormat="1" applyFont="1" applyFill="1" applyBorder="1" applyAlignment="1">
      <alignment horizontal="center" vertical="center" wrapText="1"/>
    </xf>
    <xf numFmtId="0" fontId="42" fillId="0" borderId="0" xfId="0" applyFont="1" applyBorder="1" applyAlignment="1">
      <alignment vertical="center"/>
    </xf>
    <xf numFmtId="0" fontId="34" fillId="28" borderId="11" xfId="0" applyFont="1" applyFill="1" applyBorder="1" applyAlignment="1">
      <alignment horizontal="center" vertical="center"/>
    </xf>
    <xf numFmtId="0" fontId="34" fillId="28" borderId="11" xfId="0" applyFont="1" applyFill="1" applyBorder="1" applyAlignment="1">
      <alignment vertical="center" wrapText="1"/>
    </xf>
    <xf numFmtId="0" fontId="34" fillId="0" borderId="11" xfId="0" applyFont="1" applyBorder="1" applyAlignment="1">
      <alignment vertical="center" wrapText="1"/>
    </xf>
    <xf numFmtId="0" fontId="2" fillId="0" borderId="71" xfId="0" applyFont="1" applyBorder="1"/>
    <xf numFmtId="0" fontId="2" fillId="0" borderId="11" xfId="0" applyFont="1" applyBorder="1"/>
    <xf numFmtId="0" fontId="1" fillId="0" borderId="0" xfId="0" applyFont="1" applyBorder="1" applyAlignment="1">
      <alignment horizontal="left" wrapText="1"/>
    </xf>
    <xf numFmtId="0" fontId="1" fillId="0" borderId="46" xfId="0" applyFont="1" applyBorder="1" applyAlignment="1">
      <alignment horizontal="right" vertical="center"/>
    </xf>
    <xf numFmtId="172" fontId="0" fillId="0" borderId="71" xfId="0" applyNumberFormat="1" applyBorder="1" applyAlignment="1">
      <alignment vertical="center"/>
    </xf>
    <xf numFmtId="0" fontId="0" fillId="0" borderId="45" xfId="0" applyBorder="1" applyAlignment="1">
      <alignment vertical="center"/>
    </xf>
    <xf numFmtId="0" fontId="1" fillId="27" borderId="11" xfId="0" applyFont="1" applyFill="1" applyBorder="1" applyAlignment="1">
      <alignment horizontal="right" vertical="center"/>
    </xf>
    <xf numFmtId="172" fontId="1" fillId="0" borderId="0" xfId="0" applyNumberFormat="1" applyFont="1" applyFill="1" applyBorder="1" applyAlignment="1"/>
    <xf numFmtId="172" fontId="1" fillId="0" borderId="0" xfId="0" applyNumberFormat="1" applyFont="1"/>
    <xf numFmtId="172" fontId="2" fillId="0" borderId="25" xfId="0" applyNumberFormat="1" applyFont="1" applyFill="1" applyBorder="1" applyAlignment="1">
      <alignment vertical="center" wrapText="1"/>
    </xf>
    <xf numFmtId="172" fontId="2" fillId="0" borderId="26" xfId="0" applyNumberFormat="1" applyFont="1" applyFill="1" applyBorder="1" applyAlignment="1"/>
    <xf numFmtId="172" fontId="2" fillId="0" borderId="24" xfId="0" applyNumberFormat="1" applyFont="1" applyFill="1" applyBorder="1" applyAlignment="1">
      <alignment vertical="center" wrapText="1"/>
    </xf>
    <xf numFmtId="172" fontId="2" fillId="0" borderId="13" xfId="0" applyNumberFormat="1" applyFont="1" applyFill="1" applyBorder="1" applyAlignment="1"/>
    <xf numFmtId="172" fontId="2" fillId="0" borderId="12" xfId="0" applyNumberFormat="1" applyFont="1" applyFill="1" applyBorder="1" applyAlignment="1"/>
    <xf numFmtId="0" fontId="87" fillId="0" borderId="0" xfId="0" applyFont="1" applyFill="1" applyBorder="1"/>
    <xf numFmtId="172" fontId="87" fillId="0" borderId="0" xfId="0" applyNumberFormat="1" applyFont="1" applyBorder="1" applyAlignment="1">
      <alignment wrapText="1"/>
    </xf>
    <xf numFmtId="172" fontId="2" fillId="0" borderId="52" xfId="0" applyNumberFormat="1" applyFont="1" applyBorder="1" applyAlignment="1">
      <alignment horizontal="right" vertical="center"/>
    </xf>
    <xf numFmtId="172" fontId="2" fillId="0" borderId="51" xfId="0" applyNumberFormat="1" applyFont="1" applyBorder="1" applyAlignment="1">
      <alignment horizontal="right" vertical="center"/>
    </xf>
    <xf numFmtId="172" fontId="2" fillId="0" borderId="64" xfId="0" applyNumberFormat="1" applyFont="1" applyBorder="1" applyAlignment="1">
      <alignment horizontal="right" vertical="center"/>
    </xf>
    <xf numFmtId="0" fontId="21" fillId="0" borderId="11" xfId="0" applyFont="1" applyBorder="1" applyAlignment="1">
      <alignment horizontal="center" vertical="center"/>
    </xf>
    <xf numFmtId="0" fontId="30" fillId="0" borderId="14" xfId="0" applyFont="1" applyFill="1" applyBorder="1" applyAlignment="1">
      <alignment horizontal="left" vertical="center" wrapText="1"/>
    </xf>
    <xf numFmtId="0" fontId="27" fillId="27" borderId="11" xfId="0" applyFont="1" applyFill="1" applyBorder="1" applyAlignment="1">
      <alignment horizontal="center" vertical="center" wrapText="1"/>
    </xf>
    <xf numFmtId="0" fontId="24" fillId="27" borderId="16" xfId="0" applyFont="1" applyFill="1" applyBorder="1" applyAlignment="1">
      <alignment horizontal="center" vertical="center" wrapText="1"/>
    </xf>
    <xf numFmtId="0" fontId="88" fillId="0" borderId="0" xfId="0" applyFont="1" applyFill="1" applyBorder="1" applyAlignment="1">
      <alignment horizontal="right" vertical="center"/>
    </xf>
    <xf numFmtId="172" fontId="89" fillId="0" borderId="0" xfId="0" applyNumberFormat="1" applyFont="1"/>
    <xf numFmtId="0" fontId="2" fillId="0" borderId="11" xfId="0" applyFont="1" applyFill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172" fontId="2" fillId="0" borderId="31" xfId="0" applyNumberFormat="1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justify"/>
    </xf>
    <xf numFmtId="0" fontId="1" fillId="0" borderId="12" xfId="0" applyFont="1" applyFill="1" applyBorder="1" applyAlignment="1">
      <alignment horizontal="left" vertical="center" wrapText="1"/>
    </xf>
    <xf numFmtId="0" fontId="1" fillId="27" borderId="12" xfId="0" applyFont="1" applyFill="1" applyBorder="1" applyAlignment="1">
      <alignment horizontal="left" vertical="center" wrapText="1"/>
    </xf>
    <xf numFmtId="172" fontId="2" fillId="0" borderId="42" xfId="0" applyNumberFormat="1" applyFont="1" applyBorder="1" applyAlignment="1">
      <alignment horizontal="right" vertical="center"/>
    </xf>
    <xf numFmtId="172" fontId="2" fillId="0" borderId="28" xfId="0" applyNumberFormat="1" applyFont="1" applyBorder="1" applyAlignment="1">
      <alignment horizontal="center" vertical="center"/>
    </xf>
    <xf numFmtId="0" fontId="31" fillId="0" borderId="11" xfId="0" applyFont="1" applyFill="1" applyBorder="1" applyAlignment="1">
      <alignment horizontal="left" vertical="center" wrapText="1"/>
    </xf>
    <xf numFmtId="0" fontId="0" fillId="0" borderId="0" xfId="0"/>
    <xf numFmtId="172" fontId="21" fillId="0" borderId="11" xfId="0" applyNumberFormat="1" applyFont="1" applyBorder="1" applyAlignment="1">
      <alignment horizontal="center" vertical="top" wrapText="1"/>
    </xf>
    <xf numFmtId="175" fontId="1" fillId="0" borderId="0" xfId="0" applyNumberFormat="1" applyFont="1" applyFill="1" applyAlignment="1"/>
    <xf numFmtId="168" fontId="66" fillId="28" borderId="11" xfId="36" applyNumberFormat="1" applyFont="1" applyFill="1" applyBorder="1" applyAlignment="1">
      <alignment horizontal="center" vertical="center"/>
    </xf>
    <xf numFmtId="172" fontId="66" fillId="27" borderId="11" xfId="0" applyNumberFormat="1" applyFont="1" applyFill="1" applyBorder="1" applyAlignment="1">
      <alignment horizontal="center" vertical="center" wrapText="1"/>
    </xf>
    <xf numFmtId="172" fontId="41" fillId="27" borderId="11" xfId="38" applyNumberFormat="1" applyFont="1" applyFill="1" applyBorder="1" applyAlignment="1">
      <alignment horizontal="center" vertical="center" wrapText="1"/>
    </xf>
    <xf numFmtId="172" fontId="66" fillId="27" borderId="11" xfId="0" applyNumberFormat="1" applyFont="1" applyFill="1" applyBorder="1" applyAlignment="1">
      <alignment horizontal="center"/>
    </xf>
    <xf numFmtId="172" fontId="66" fillId="28" borderId="11" xfId="39" applyNumberFormat="1" applyFont="1" applyFill="1" applyBorder="1" applyAlignment="1">
      <alignment horizontal="center" vertical="center" wrapText="1"/>
    </xf>
    <xf numFmtId="172" fontId="66" fillId="28" borderId="11" xfId="36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29" borderId="11" xfId="0" applyFont="1" applyFill="1" applyBorder="1" applyAlignment="1">
      <alignment horizontal="justify" vertical="center"/>
    </xf>
    <xf numFmtId="0" fontId="1" fillId="29" borderId="0" xfId="0" applyFont="1" applyFill="1" applyAlignment="1">
      <alignment horizontal="justify" vertical="center"/>
    </xf>
    <xf numFmtId="172" fontId="2" fillId="0" borderId="31" xfId="0" applyNumberFormat="1" applyFont="1" applyBorder="1" applyAlignment="1">
      <alignment horizontal="right" vertical="center"/>
    </xf>
    <xf numFmtId="0" fontId="56" fillId="0" borderId="31" xfId="0" applyFont="1" applyFill="1" applyBorder="1" applyAlignment="1">
      <alignment horizontal="center" vertical="center" wrapText="1"/>
    </xf>
    <xf numFmtId="49" fontId="2" fillId="0" borderId="11" xfId="39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83" fillId="0" borderId="3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6" fillId="0" borderId="31" xfId="0" applyFont="1" applyFill="1" applyBorder="1" applyAlignment="1">
      <alignment horizontal="center" vertical="center" wrapText="1"/>
    </xf>
    <xf numFmtId="49" fontId="2" fillId="0" borderId="11" xfId="39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31" fillId="27" borderId="31" xfId="0" applyFont="1" applyFill="1" applyBorder="1" applyAlignment="1">
      <alignment horizontal="center" vertical="center" wrapText="1"/>
    </xf>
    <xf numFmtId="0" fontId="31" fillId="0" borderId="31" xfId="0" applyFont="1" applyFill="1" applyBorder="1" applyAlignment="1">
      <alignment horizontal="center" vertical="center" wrapText="1"/>
    </xf>
    <xf numFmtId="172" fontId="31" fillId="0" borderId="31" xfId="0" applyNumberFormat="1" applyFont="1" applyFill="1" applyBorder="1" applyAlignment="1">
      <alignment horizontal="center" vertical="center" wrapText="1"/>
    </xf>
    <xf numFmtId="172" fontId="31" fillId="27" borderId="31" xfId="0" applyNumberFormat="1" applyFont="1" applyFill="1" applyBorder="1" applyAlignment="1">
      <alignment horizontal="center" vertical="center"/>
    </xf>
    <xf numFmtId="0" fontId="31" fillId="27" borderId="31" xfId="0" applyFont="1" applyFill="1" applyBorder="1" applyAlignment="1">
      <alignment horizontal="center" vertical="center"/>
    </xf>
    <xf numFmtId="172" fontId="66" fillId="0" borderId="31" xfId="0" applyNumberFormat="1" applyFont="1" applyFill="1" applyBorder="1" applyAlignment="1">
      <alignment horizontal="center" vertical="center" wrapText="1"/>
    </xf>
    <xf numFmtId="0" fontId="66" fillId="0" borderId="11" xfId="0" applyFont="1" applyFill="1" applyBorder="1" applyAlignment="1">
      <alignment horizontal="left" vertical="center" wrapText="1"/>
    </xf>
    <xf numFmtId="49" fontId="31" fillId="0" borderId="11" xfId="39" applyNumberFormat="1" applyFont="1" applyFill="1" applyBorder="1" applyAlignment="1">
      <alignment horizontal="center" vertical="center" wrapText="1"/>
    </xf>
    <xf numFmtId="0" fontId="66" fillId="0" borderId="11" xfId="39" applyNumberFormat="1" applyFont="1" applyFill="1" applyBorder="1" applyAlignment="1">
      <alignment horizontal="center" vertical="center" wrapText="1"/>
    </xf>
    <xf numFmtId="1" fontId="1" fillId="0" borderId="11" xfId="39" applyNumberFormat="1" applyFont="1" applyFill="1" applyBorder="1" applyAlignment="1">
      <alignment horizontal="center" vertical="center" wrapText="1"/>
    </xf>
    <xf numFmtId="1" fontId="1" fillId="0" borderId="31" xfId="0" applyNumberFormat="1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0" fontId="66" fillId="27" borderId="11" xfId="36" applyFont="1" applyFill="1" applyBorder="1" applyAlignment="1">
      <alignment vertical="center"/>
    </xf>
    <xf numFmtId="1" fontId="30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49" fontId="2" fillId="0" borderId="11" xfId="39" applyNumberFormat="1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4" fontId="55" fillId="25" borderId="11" xfId="39" applyNumberFormat="1" applyFont="1" applyFill="1" applyBorder="1" applyAlignment="1">
      <alignment horizontal="center" vertical="center" wrapText="1"/>
    </xf>
    <xf numFmtId="2" fontId="55" fillId="0" borderId="31" xfId="39" applyNumberFormat="1" applyFont="1" applyFill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/>
    </xf>
    <xf numFmtId="172" fontId="1" fillId="27" borderId="11" xfId="0" applyNumberFormat="1" applyFont="1" applyFill="1" applyBorder="1" applyAlignment="1">
      <alignment horizontal="center" vertical="center" wrapText="1"/>
    </xf>
    <xf numFmtId="172" fontId="1" fillId="0" borderId="11" xfId="36" applyNumberFormat="1" applyFont="1" applyBorder="1" applyAlignment="1">
      <alignment horizontal="center" vertical="center"/>
    </xf>
    <xf numFmtId="172" fontId="38" fillId="27" borderId="11" xfId="38" applyNumberFormat="1" applyFont="1" applyFill="1" applyBorder="1" applyAlignment="1">
      <alignment horizontal="center" vertical="center" wrapText="1"/>
    </xf>
    <xf numFmtId="172" fontId="1" fillId="27" borderId="11" xfId="0" applyNumberFormat="1" applyFont="1" applyFill="1" applyBorder="1" applyAlignment="1">
      <alignment horizontal="center"/>
    </xf>
    <xf numFmtId="172" fontId="56" fillId="0" borderId="11" xfId="0" applyNumberFormat="1" applyFont="1" applyBorder="1"/>
    <xf numFmtId="0" fontId="1" fillId="0" borderId="16" xfId="0" applyFont="1" applyFill="1" applyBorder="1" applyAlignment="1">
      <alignment horizontal="right" vertical="center"/>
    </xf>
    <xf numFmtId="172" fontId="1" fillId="0" borderId="16" xfId="0" applyNumberFormat="1" applyFont="1" applyFill="1" applyBorder="1" applyAlignment="1">
      <alignment horizontal="right" vertical="center"/>
    </xf>
    <xf numFmtId="172" fontId="1" fillId="0" borderId="27" xfId="0" applyNumberFormat="1" applyFont="1" applyFill="1" applyBorder="1" applyAlignment="1">
      <alignment horizontal="right" vertical="center"/>
    </xf>
    <xf numFmtId="172" fontId="1" fillId="0" borderId="15" xfId="0" applyNumberFormat="1" applyFont="1" applyFill="1" applyBorder="1" applyAlignment="1">
      <alignment horizontal="right" vertical="center"/>
    </xf>
    <xf numFmtId="172" fontId="66" fillId="0" borderId="14" xfId="36" applyNumberFormat="1" applyFont="1" applyFill="1" applyBorder="1" applyAlignment="1">
      <alignment vertical="center"/>
    </xf>
    <xf numFmtId="172" fontId="66" fillId="0" borderId="73" xfId="36" applyNumberFormat="1" applyFont="1" applyFill="1" applyBorder="1" applyAlignment="1">
      <alignment vertical="center"/>
    </xf>
    <xf numFmtId="172" fontId="66" fillId="0" borderId="31" xfId="36" applyNumberFormat="1" applyFont="1" applyFill="1" applyBorder="1" applyAlignment="1">
      <alignment vertical="center"/>
    </xf>
    <xf numFmtId="1" fontId="56" fillId="0" borderId="11" xfId="0" applyNumberFormat="1" applyFont="1" applyFill="1" applyBorder="1" applyAlignment="1">
      <alignment horizontal="center" vertical="center" wrapText="1"/>
    </xf>
    <xf numFmtId="1" fontId="55" fillId="0" borderId="11" xfId="0" applyNumberFormat="1" applyFont="1" applyFill="1" applyBorder="1" applyAlignment="1">
      <alignment horizontal="center" vertical="center" wrapText="1"/>
    </xf>
    <xf numFmtId="0" fontId="56" fillId="27" borderId="11" xfId="0" applyFont="1" applyFill="1" applyBorder="1" applyAlignment="1">
      <alignment vertical="center" wrapText="1"/>
    </xf>
    <xf numFmtId="0" fontId="39" fillId="0" borderId="11" xfId="38" applyNumberFormat="1" applyFont="1" applyFill="1" applyBorder="1" applyAlignment="1">
      <alignment horizontal="center" vertical="center" wrapText="1"/>
    </xf>
    <xf numFmtId="0" fontId="1" fillId="0" borderId="0" xfId="0" applyFont="1" applyAlignment="1"/>
    <xf numFmtId="172" fontId="66" fillId="0" borderId="11" xfId="0" applyNumberFormat="1" applyFont="1" applyBorder="1" applyAlignment="1">
      <alignment horizontal="center" vertical="top" wrapText="1"/>
    </xf>
    <xf numFmtId="172" fontId="66" fillId="0" borderId="11" xfId="0" applyNumberFormat="1" applyFont="1" applyBorder="1" applyAlignment="1">
      <alignment horizontal="center"/>
    </xf>
    <xf numFmtId="0" fontId="2" fillId="0" borderId="11" xfId="0" applyFont="1" applyFill="1" applyBorder="1" applyAlignment="1">
      <alignment horizontal="left" vertical="center" wrapText="1"/>
    </xf>
    <xf numFmtId="49" fontId="31" fillId="0" borderId="11" xfId="0" applyNumberFormat="1" applyFont="1" applyFill="1" applyBorder="1" applyAlignment="1">
      <alignment horizontal="center" vertical="center" wrapText="1"/>
    </xf>
    <xf numFmtId="49" fontId="31" fillId="0" borderId="11" xfId="39" applyNumberFormat="1" applyFont="1" applyFill="1" applyBorder="1" applyAlignment="1">
      <alignment horizontal="center" vertical="center"/>
    </xf>
    <xf numFmtId="0" fontId="0" fillId="0" borderId="0" xfId="0" applyAlignment="1"/>
    <xf numFmtId="49" fontId="30" fillId="0" borderId="0" xfId="39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 wrapText="1"/>
    </xf>
    <xf numFmtId="0" fontId="21" fillId="0" borderId="0" xfId="36" applyFont="1" applyBorder="1"/>
    <xf numFmtId="0" fontId="21" fillId="27" borderId="0" xfId="0" applyFont="1" applyFill="1" applyBorder="1" applyAlignment="1">
      <alignment horizontal="center" vertical="center" wrapText="1"/>
    </xf>
    <xf numFmtId="0" fontId="21" fillId="27" borderId="0" xfId="36" applyFont="1" applyFill="1" applyBorder="1"/>
    <xf numFmtId="172" fontId="21" fillId="0" borderId="0" xfId="36" applyNumberFormat="1" applyFont="1" applyBorder="1"/>
    <xf numFmtId="0" fontId="55" fillId="0" borderId="11" xfId="37" applyFont="1" applyFill="1" applyBorder="1" applyAlignment="1">
      <alignment horizontal="left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76" fillId="27" borderId="11" xfId="36" applyFont="1" applyFill="1" applyBorder="1" applyAlignment="1">
      <alignment horizontal="center" vertical="center"/>
    </xf>
    <xf numFmtId="0" fontId="55" fillId="0" borderId="11" xfId="39" applyNumberFormat="1" applyFont="1" applyFill="1" applyBorder="1" applyAlignment="1">
      <alignment horizontal="center" vertical="center" wrapText="1"/>
    </xf>
    <xf numFmtId="49" fontId="55" fillId="0" borderId="11" xfId="39" applyNumberFormat="1" applyFont="1" applyFill="1" applyBorder="1" applyAlignment="1">
      <alignment horizontal="center" vertical="center" wrapText="1"/>
    </xf>
    <xf numFmtId="0" fontId="55" fillId="27" borderId="11" xfId="39" applyNumberFormat="1" applyFont="1" applyFill="1" applyBorder="1" applyAlignment="1">
      <alignment horizontal="center" vertical="center" wrapText="1"/>
    </xf>
    <xf numFmtId="0" fontId="55" fillId="28" borderId="11" xfId="0" applyFont="1" applyFill="1" applyBorder="1" applyAlignment="1">
      <alignment horizontal="center" vertical="center" wrapText="1"/>
    </xf>
    <xf numFmtId="0" fontId="55" fillId="0" borderId="11" xfId="38" applyNumberFormat="1" applyFont="1" applyFill="1" applyBorder="1" applyAlignment="1">
      <alignment horizontal="center" vertical="center" wrapText="1"/>
    </xf>
    <xf numFmtId="0" fontId="60" fillId="0" borderId="11" xfId="38" applyNumberFormat="1" applyFont="1" applyFill="1" applyBorder="1" applyAlignment="1">
      <alignment horizontal="center" vertical="center" wrapText="1"/>
    </xf>
    <xf numFmtId="49" fontId="55" fillId="0" borderId="11" xfId="38" applyNumberFormat="1" applyFont="1" applyFill="1" applyBorder="1" applyAlignment="1">
      <alignment horizontal="center" vertical="center" wrapText="1"/>
    </xf>
    <xf numFmtId="49" fontId="55" fillId="0" borderId="14" xfId="39" applyNumberFormat="1" applyFont="1" applyFill="1" applyBorder="1" applyAlignment="1">
      <alignment horizontal="center" vertical="center" wrapText="1"/>
    </xf>
    <xf numFmtId="1" fontId="2" fillId="0" borderId="11" xfId="39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49" fontId="2" fillId="0" borderId="14" xfId="39" applyNumberFormat="1" applyFont="1" applyFill="1" applyBorder="1" applyAlignment="1">
      <alignment horizontal="center" vertical="center"/>
    </xf>
    <xf numFmtId="49" fontId="2" fillId="0" borderId="14" xfId="39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55" fillId="0" borderId="11" xfId="0" applyFont="1" applyFill="1" applyBorder="1" applyAlignment="1">
      <alignment horizontal="center" vertical="center" wrapText="1"/>
    </xf>
    <xf numFmtId="49" fontId="34" fillId="0" borderId="11" xfId="38" applyNumberFormat="1" applyFont="1" applyFill="1" applyBorder="1" applyAlignment="1">
      <alignment horizontal="center" vertical="center" wrapText="1"/>
    </xf>
    <xf numFmtId="0" fontId="34" fillId="0" borderId="11" xfId="38" applyNumberFormat="1" applyFont="1" applyFill="1" applyBorder="1" applyAlignment="1">
      <alignment horizontal="center" vertical="center" wrapText="1"/>
    </xf>
    <xf numFmtId="0" fontId="56" fillId="0" borderId="11" xfId="36" applyFont="1" applyBorder="1" applyAlignment="1">
      <alignment horizontal="center" vertical="center"/>
    </xf>
    <xf numFmtId="0" fontId="55" fillId="27" borderId="11" xfId="0" applyFont="1" applyFill="1" applyBorder="1" applyAlignment="1">
      <alignment horizontal="center" vertical="center" wrapText="1"/>
    </xf>
    <xf numFmtId="0" fontId="83" fillId="0" borderId="11" xfId="0" applyFont="1" applyFill="1" applyBorder="1" applyAlignment="1">
      <alignment vertical="center" wrapText="1"/>
    </xf>
    <xf numFmtId="0" fontId="55" fillId="0" borderId="14" xfId="39" applyNumberFormat="1" applyFont="1" applyFill="1" applyBorder="1" applyAlignment="1">
      <alignment horizontal="center" vertical="center" wrapText="1"/>
    </xf>
    <xf numFmtId="172" fontId="55" fillId="0" borderId="11" xfId="0" applyNumberFormat="1" applyFont="1" applyFill="1" applyBorder="1" applyAlignment="1">
      <alignment vertical="center" wrapText="1"/>
    </xf>
    <xf numFmtId="1" fontId="55" fillId="0" borderId="11" xfId="0" applyNumberFormat="1" applyFont="1" applyFill="1" applyBorder="1" applyAlignment="1">
      <alignment vertical="center" wrapText="1"/>
    </xf>
    <xf numFmtId="0" fontId="34" fillId="0" borderId="14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 wrapText="1"/>
    </xf>
    <xf numFmtId="2" fontId="78" fillId="0" borderId="11" xfId="0" applyNumberFormat="1" applyFont="1" applyBorder="1" applyAlignment="1">
      <alignment horizontal="center" vertical="center"/>
    </xf>
    <xf numFmtId="0" fontId="78" fillId="0" borderId="11" xfId="0" applyFont="1" applyBorder="1" applyAlignment="1">
      <alignment horizontal="center" vertical="center"/>
    </xf>
    <xf numFmtId="0" fontId="78" fillId="0" borderId="11" xfId="0" applyFont="1" applyFill="1" applyBorder="1" applyAlignment="1">
      <alignment horizontal="center" vertical="center"/>
    </xf>
    <xf numFmtId="0" fontId="56" fillId="0" borderId="11" xfId="38" applyNumberFormat="1" applyFont="1" applyFill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/>
    </xf>
    <xf numFmtId="0" fontId="91" fillId="28" borderId="11" xfId="0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49" fontId="2" fillId="0" borderId="11" xfId="39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0" xfId="0" applyFont="1" applyFill="1" applyAlignment="1">
      <alignment horizontal="left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6" fillId="0" borderId="11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76" fillId="0" borderId="11" xfId="36" applyFont="1" applyBorder="1" applyAlignment="1">
      <alignment horizontal="center" vertical="center"/>
    </xf>
    <xf numFmtId="0" fontId="76" fillId="27" borderId="11" xfId="36" applyFont="1" applyFill="1" applyBorder="1" applyAlignment="1">
      <alignment horizontal="center" vertical="center"/>
    </xf>
    <xf numFmtId="0" fontId="2" fillId="0" borderId="0" xfId="0" applyNumberFormat="1" applyFont="1" applyFill="1"/>
    <xf numFmtId="0" fontId="21" fillId="0" borderId="13" xfId="0" applyNumberFormat="1" applyFont="1" applyFill="1" applyBorder="1" applyAlignment="1">
      <alignment horizontal="center" vertical="center" wrapText="1"/>
    </xf>
    <xf numFmtId="172" fontId="56" fillId="27" borderId="11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left" vertical="center" wrapText="1"/>
    </xf>
    <xf numFmtId="172" fontId="61" fillId="0" borderId="0" xfId="0" applyNumberFormat="1" applyFont="1" applyFill="1" applyBorder="1" applyAlignment="1">
      <alignment horizontal="center" vertical="center" wrapText="1"/>
    </xf>
    <xf numFmtId="0" fontId="61" fillId="0" borderId="11" xfId="0" applyFont="1" applyFill="1" applyBorder="1" applyAlignment="1">
      <alignment horizontal="center" vertical="center"/>
    </xf>
    <xf numFmtId="172" fontId="1" fillId="0" borderId="11" xfId="0" applyNumberFormat="1" applyFont="1" applyFill="1" applyBorder="1" applyAlignment="1">
      <alignment vertical="center"/>
    </xf>
    <xf numFmtId="1" fontId="55" fillId="0" borderId="71" xfId="0" applyNumberFormat="1" applyFont="1" applyFill="1" applyBorder="1" applyAlignment="1">
      <alignment horizontal="center" vertical="center" wrapText="1"/>
    </xf>
    <xf numFmtId="49" fontId="1" fillId="27" borderId="11" xfId="46" applyNumberFormat="1" applyFont="1" applyFill="1" applyBorder="1" applyAlignment="1" applyProtection="1">
      <alignment horizontal="left" vertical="center" wrapText="1"/>
      <protection locked="0"/>
    </xf>
    <xf numFmtId="0" fontId="61" fillId="0" borderId="71" xfId="0" applyFont="1" applyFill="1" applyBorder="1" applyAlignment="1">
      <alignment horizontal="left" vertical="center" wrapText="1"/>
    </xf>
    <xf numFmtId="0" fontId="1" fillId="27" borderId="11" xfId="0" applyFont="1" applyFill="1" applyBorder="1" applyAlignment="1">
      <alignment horizontal="center" vertical="center" wrapText="1"/>
    </xf>
    <xf numFmtId="0" fontId="55" fillId="0" borderId="71" xfId="0" applyFont="1" applyFill="1" applyBorder="1" applyAlignment="1">
      <alignment horizontal="center" vertical="center" wrapText="1"/>
    </xf>
    <xf numFmtId="0" fontId="56" fillId="0" borderId="71" xfId="0" applyFont="1" applyFill="1" applyBorder="1" applyAlignment="1">
      <alignment horizontal="left" vertical="center" wrapText="1"/>
    </xf>
    <xf numFmtId="172" fontId="55" fillId="0" borderId="71" xfId="0" applyNumberFormat="1" applyFont="1" applyFill="1" applyBorder="1" applyAlignment="1">
      <alignment horizontal="center" vertical="center" wrapText="1"/>
    </xf>
    <xf numFmtId="1" fontId="56" fillId="0" borderId="71" xfId="0" applyNumberFormat="1" applyFont="1" applyFill="1" applyBorder="1" applyAlignment="1">
      <alignment horizontal="center" vertical="center" wrapText="1"/>
    </xf>
    <xf numFmtId="1" fontId="61" fillId="0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0" fontId="2" fillId="0" borderId="0" xfId="0" applyNumberFormat="1" applyFont="1" applyFill="1" applyAlignment="1">
      <alignment horizontal="left" vertical="top"/>
    </xf>
    <xf numFmtId="0" fontId="2" fillId="0" borderId="0" xfId="0" applyFont="1" applyAlignment="1">
      <alignment wrapText="1"/>
    </xf>
    <xf numFmtId="0" fontId="2" fillId="0" borderId="85" xfId="0" applyFont="1" applyBorder="1" applyAlignment="1">
      <alignment horizontal="center"/>
    </xf>
    <xf numFmtId="0" fontId="2" fillId="0" borderId="71" xfId="0" applyFont="1" applyBorder="1" applyAlignment="1">
      <alignment horizontal="center"/>
    </xf>
    <xf numFmtId="0" fontId="30" fillId="0" borderId="55" xfId="0" applyFont="1" applyBorder="1" applyAlignment="1">
      <alignment horizontal="left" vertical="center" wrapText="1"/>
    </xf>
    <xf numFmtId="0" fontId="1" fillId="0" borderId="85" xfId="0" applyFont="1" applyBorder="1" applyAlignment="1">
      <alignment horizontal="center"/>
    </xf>
    <xf numFmtId="1" fontId="1" fillId="0" borderId="11" xfId="0" applyNumberFormat="1" applyFont="1" applyFill="1" applyBorder="1" applyAlignment="1">
      <alignment horizontal="center"/>
    </xf>
    <xf numFmtId="0" fontId="1" fillId="0" borderId="85" xfId="0" applyFont="1" applyFill="1" applyBorder="1" applyAlignment="1">
      <alignment horizontal="center"/>
    </xf>
    <xf numFmtId="0" fontId="1" fillId="0" borderId="71" xfId="0" applyFont="1" applyFill="1" applyBorder="1" applyAlignment="1">
      <alignment horizontal="center"/>
    </xf>
    <xf numFmtId="0" fontId="30" fillId="0" borderId="55" xfId="0" applyFont="1" applyFill="1" applyBorder="1" applyAlignment="1">
      <alignment horizontal="left" vertical="center" wrapText="1"/>
    </xf>
    <xf numFmtId="0" fontId="30" fillId="0" borderId="55" xfId="37" applyFont="1" applyFill="1" applyBorder="1" applyAlignment="1">
      <alignment horizontal="left" vertical="center" wrapText="1"/>
    </xf>
    <xf numFmtId="0" fontId="52" fillId="0" borderId="11" xfId="0" applyFont="1" applyFill="1" applyBorder="1" applyAlignment="1">
      <alignment horizontal="center"/>
    </xf>
    <xf numFmtId="0" fontId="30" fillId="0" borderId="11" xfId="39" applyFont="1" applyBorder="1" applyAlignment="1">
      <alignment vertical="justify"/>
    </xf>
    <xf numFmtId="1" fontId="2" fillId="0" borderId="11" xfId="0" applyNumberFormat="1" applyFont="1" applyFill="1" applyBorder="1" applyAlignment="1">
      <alignment horizontal="center"/>
    </xf>
    <xf numFmtId="0" fontId="2" fillId="0" borderId="0" xfId="0" applyFont="1" applyFill="1"/>
    <xf numFmtId="1" fontId="1" fillId="0" borderId="0" xfId="0" applyNumberFormat="1" applyFont="1" applyAlignment="1">
      <alignment vertical="top"/>
    </xf>
    <xf numFmtId="0" fontId="31" fillId="0" borderId="71" xfId="0" applyFont="1" applyFill="1" applyBorder="1" applyAlignment="1">
      <alignment horizontal="center" vertical="center" wrapText="1"/>
    </xf>
    <xf numFmtId="0" fontId="92" fillId="27" borderId="11" xfId="0" applyFont="1" applyFill="1" applyBorder="1" applyAlignment="1">
      <alignment horizontal="center" vertical="center" wrapText="1"/>
    </xf>
    <xf numFmtId="0" fontId="92" fillId="0" borderId="11" xfId="0" applyFont="1" applyFill="1" applyBorder="1" applyAlignment="1">
      <alignment horizontal="center" vertical="center" wrapText="1"/>
    </xf>
    <xf numFmtId="172" fontId="56" fillId="0" borderId="11" xfId="0" applyNumberFormat="1" applyFont="1" applyFill="1" applyBorder="1" applyAlignment="1">
      <alignment vertical="center" wrapText="1"/>
    </xf>
    <xf numFmtId="0" fontId="55" fillId="0" borderId="31" xfId="0" applyFont="1" applyFill="1" applyBorder="1" applyAlignment="1">
      <alignment vertical="center" wrapText="1"/>
    </xf>
    <xf numFmtId="1" fontId="55" fillId="0" borderId="31" xfId="0" applyNumberFormat="1" applyFont="1" applyFill="1" applyBorder="1" applyAlignment="1">
      <alignment vertical="center" wrapText="1"/>
    </xf>
    <xf numFmtId="1" fontId="56" fillId="0" borderId="11" xfId="0" applyNumberFormat="1" applyFont="1" applyFill="1" applyBorder="1" applyAlignment="1">
      <alignment vertical="center" wrapText="1"/>
    </xf>
    <xf numFmtId="171" fontId="1" fillId="0" borderId="11" xfId="0" applyNumberFormat="1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172" fontId="1" fillId="0" borderId="11" xfId="0" applyNumberFormat="1" applyFont="1" applyFill="1" applyBorder="1" applyAlignment="1">
      <alignment vertical="center" wrapText="1"/>
    </xf>
    <xf numFmtId="0" fontId="55" fillId="0" borderId="31" xfId="0" applyFont="1" applyFill="1" applyBorder="1" applyAlignment="1">
      <alignment horizontal="right" vertical="center" wrapText="1"/>
    </xf>
    <xf numFmtId="172" fontId="56" fillId="0" borderId="11" xfId="0" applyNumberFormat="1" applyFont="1" applyFill="1" applyBorder="1" applyAlignment="1">
      <alignment horizontal="right" vertical="center" wrapText="1"/>
    </xf>
    <xf numFmtId="0" fontId="56" fillId="0" borderId="11" xfId="0" applyFont="1" applyFill="1" applyBorder="1" applyAlignment="1">
      <alignment horizontal="right" vertical="center" wrapText="1"/>
    </xf>
    <xf numFmtId="172" fontId="55" fillId="0" borderId="11" xfId="0" applyNumberFormat="1" applyFont="1" applyFill="1" applyBorder="1" applyAlignment="1">
      <alignment horizontal="right" vertical="center" wrapText="1"/>
    </xf>
    <xf numFmtId="172" fontId="66" fillId="0" borderId="11" xfId="36" applyNumberFormat="1" applyFont="1" applyBorder="1" applyAlignment="1">
      <alignment vertical="center"/>
    </xf>
    <xf numFmtId="0" fontId="66" fillId="0" borderId="31" xfId="36" applyFont="1" applyBorder="1" applyAlignment="1">
      <alignment horizontal="right" vertical="center"/>
    </xf>
    <xf numFmtId="172" fontId="66" fillId="0" borderId="31" xfId="36" applyNumberFormat="1" applyFont="1" applyBorder="1" applyAlignment="1">
      <alignment horizontal="right" vertical="center"/>
    </xf>
    <xf numFmtId="0" fontId="21" fillId="0" borderId="11" xfId="36" applyFont="1" applyBorder="1" applyAlignment="1">
      <alignment horizontal="right" vertical="center"/>
    </xf>
    <xf numFmtId="0" fontId="21" fillId="0" borderId="11" xfId="36" applyFont="1" applyFill="1" applyBorder="1" applyAlignment="1">
      <alignment horizontal="right" vertical="center"/>
    </xf>
    <xf numFmtId="172" fontId="66" fillId="0" borderId="11" xfId="36" applyNumberFormat="1" applyFont="1" applyBorder="1" applyAlignment="1">
      <alignment horizontal="right" vertical="center"/>
    </xf>
    <xf numFmtId="172" fontId="21" fillId="0" borderId="11" xfId="36" applyNumberFormat="1" applyFont="1" applyBorder="1" applyAlignment="1">
      <alignment horizontal="right" vertical="center"/>
    </xf>
    <xf numFmtId="0" fontId="66" fillId="0" borderId="11" xfId="36" applyFont="1" applyBorder="1" applyAlignment="1">
      <alignment horizontal="right" vertical="center"/>
    </xf>
    <xf numFmtId="0" fontId="21" fillId="27" borderId="11" xfId="0" applyFont="1" applyFill="1" applyBorder="1" applyAlignment="1">
      <alignment horizontal="right" vertical="center" wrapText="1"/>
    </xf>
    <xf numFmtId="0" fontId="66" fillId="0" borderId="11" xfId="36" applyFont="1" applyBorder="1" applyAlignment="1">
      <alignment horizontal="right"/>
    </xf>
    <xf numFmtId="0" fontId="21" fillId="0" borderId="11" xfId="36" applyFont="1" applyBorder="1" applyAlignment="1">
      <alignment horizontal="right"/>
    </xf>
    <xf numFmtId="172" fontId="21" fillId="0" borderId="11" xfId="36" applyNumberFormat="1" applyFont="1" applyBorder="1" applyAlignment="1">
      <alignment horizontal="right"/>
    </xf>
    <xf numFmtId="172" fontId="66" fillId="0" borderId="11" xfId="36" applyNumberFormat="1" applyFont="1" applyBorder="1" applyAlignment="1">
      <alignment horizontal="right"/>
    </xf>
    <xf numFmtId="0" fontId="76" fillId="27" borderId="20" xfId="36" applyFont="1" applyFill="1" applyBorder="1" applyAlignment="1">
      <alignment horizontal="center" vertical="center"/>
    </xf>
    <xf numFmtId="0" fontId="66" fillId="0" borderId="20" xfId="39" applyNumberFormat="1" applyFont="1" applyFill="1" applyBorder="1" applyAlignment="1">
      <alignment horizontal="center" vertical="center" wrapText="1"/>
    </xf>
    <xf numFmtId="0" fontId="66" fillId="27" borderId="20" xfId="39" applyNumberFormat="1" applyFont="1" applyFill="1" applyBorder="1" applyAlignment="1">
      <alignment horizontal="center" vertical="center" wrapText="1"/>
    </xf>
    <xf numFmtId="0" fontId="86" fillId="27" borderId="20" xfId="36" applyFont="1" applyFill="1" applyBorder="1" applyAlignment="1">
      <alignment horizontal="center" vertical="center"/>
    </xf>
    <xf numFmtId="0" fontId="21" fillId="27" borderId="20" xfId="36" applyFont="1" applyFill="1" applyBorder="1" applyAlignment="1">
      <alignment horizontal="center" vertical="center"/>
    </xf>
    <xf numFmtId="0" fontId="21" fillId="0" borderId="20" xfId="36" applyFont="1" applyBorder="1" applyAlignment="1">
      <alignment horizontal="center" vertical="center"/>
    </xf>
    <xf numFmtId="0" fontId="66" fillId="27" borderId="20" xfId="36" applyFont="1" applyFill="1" applyBorder="1" applyAlignment="1">
      <alignment horizontal="center" vertical="center"/>
    </xf>
    <xf numFmtId="0" fontId="39" fillId="0" borderId="20" xfId="38" applyNumberFormat="1" applyFont="1" applyFill="1" applyBorder="1" applyAlignment="1">
      <alignment horizontal="center" vertical="center" wrapText="1"/>
    </xf>
    <xf numFmtId="0" fontId="41" fillId="27" borderId="20" xfId="38" applyNumberFormat="1" applyFont="1" applyFill="1" applyBorder="1" applyAlignment="1">
      <alignment horizontal="center" vertical="center" wrapText="1"/>
    </xf>
    <xf numFmtId="0" fontId="21" fillId="27" borderId="20" xfId="0" applyFont="1" applyFill="1" applyBorder="1" applyAlignment="1">
      <alignment horizontal="center" vertical="center" wrapText="1"/>
    </xf>
    <xf numFmtId="0" fontId="21" fillId="27" borderId="20" xfId="36" applyFont="1" applyFill="1" applyBorder="1"/>
    <xf numFmtId="0" fontId="76" fillId="27" borderId="13" xfId="36" applyFont="1" applyFill="1" applyBorder="1" applyAlignment="1">
      <alignment horizontal="center" vertical="center"/>
    </xf>
    <xf numFmtId="0" fontId="76" fillId="0" borderId="13" xfId="36" applyFont="1" applyBorder="1" applyAlignment="1">
      <alignment horizontal="center" vertical="center"/>
    </xf>
    <xf numFmtId="0" fontId="66" fillId="0" borderId="30" xfId="36" applyFont="1" applyBorder="1" applyAlignment="1">
      <alignment horizontal="right" vertical="center"/>
    </xf>
    <xf numFmtId="0" fontId="21" fillId="0" borderId="13" xfId="36" applyFont="1" applyBorder="1" applyAlignment="1">
      <alignment horizontal="right" vertical="center"/>
    </xf>
    <xf numFmtId="172" fontId="66" fillId="0" borderId="13" xfId="36" applyNumberFormat="1" applyFont="1" applyBorder="1" applyAlignment="1">
      <alignment horizontal="right" vertical="center"/>
    </xf>
    <xf numFmtId="0" fontId="66" fillId="0" borderId="13" xfId="36" applyFont="1" applyBorder="1" applyAlignment="1">
      <alignment horizontal="right" vertical="center"/>
    </xf>
    <xf numFmtId="0" fontId="21" fillId="27" borderId="13" xfId="0" applyFont="1" applyFill="1" applyBorder="1" applyAlignment="1">
      <alignment horizontal="right" vertical="center" wrapText="1"/>
    </xf>
    <xf numFmtId="0" fontId="21" fillId="0" borderId="13" xfId="36" applyFont="1" applyBorder="1" applyAlignment="1">
      <alignment horizontal="right"/>
    </xf>
    <xf numFmtId="172" fontId="66" fillId="0" borderId="13" xfId="36" applyNumberFormat="1" applyFont="1" applyBorder="1" applyAlignment="1">
      <alignment horizontal="right"/>
    </xf>
    <xf numFmtId="49" fontId="2" fillId="0" borderId="11" xfId="0" applyNumberFormat="1" applyFont="1" applyFill="1" applyBorder="1" applyAlignment="1">
      <alignment horizontal="center" vertical="center" wrapText="1"/>
    </xf>
    <xf numFmtId="172" fontId="1" fillId="0" borderId="11" xfId="0" applyNumberFormat="1" applyFont="1" applyFill="1" applyBorder="1" applyAlignment="1">
      <alignment horizontal="right" vertical="center" wrapText="1"/>
    </xf>
    <xf numFmtId="172" fontId="2" fillId="28" borderId="11" xfId="0" applyNumberFormat="1" applyFont="1" applyFill="1" applyBorder="1" applyAlignment="1">
      <alignment horizontal="right" vertical="center" wrapText="1"/>
    </xf>
    <xf numFmtId="172" fontId="2" fillId="0" borderId="11" xfId="0" applyNumberFormat="1" applyFont="1" applyFill="1" applyBorder="1" applyAlignment="1">
      <alignment horizontal="right" vertical="center" wrapText="1"/>
    </xf>
    <xf numFmtId="172" fontId="2" fillId="0" borderId="14" xfId="0" applyNumberFormat="1" applyFont="1" applyFill="1" applyBorder="1" applyAlignment="1">
      <alignment horizontal="right" vertical="center" wrapText="1"/>
    </xf>
    <xf numFmtId="172" fontId="2" fillId="0" borderId="20" xfId="0" applyNumberFormat="1" applyFont="1" applyFill="1" applyBorder="1" applyAlignment="1">
      <alignment horizontal="right" vertical="center" wrapText="1"/>
    </xf>
    <xf numFmtId="172" fontId="38" fillId="0" borderId="11" xfId="0" applyNumberFormat="1" applyFont="1" applyBorder="1" applyAlignment="1">
      <alignment horizontal="right" vertical="center"/>
    </xf>
    <xf numFmtId="172" fontId="38" fillId="0" borderId="20" xfId="0" applyNumberFormat="1" applyFont="1" applyBorder="1" applyAlignment="1">
      <alignment horizontal="right" vertical="center"/>
    </xf>
    <xf numFmtId="172" fontId="34" fillId="0" borderId="11" xfId="0" applyNumberFormat="1" applyFont="1" applyBorder="1" applyAlignment="1">
      <alignment horizontal="right" vertical="center"/>
    </xf>
    <xf numFmtId="0" fontId="38" fillId="0" borderId="11" xfId="0" applyFont="1" applyBorder="1" applyAlignment="1">
      <alignment horizontal="right" vertical="center"/>
    </xf>
    <xf numFmtId="0" fontId="38" fillId="0" borderId="20" xfId="0" applyFont="1" applyBorder="1" applyAlignment="1">
      <alignment horizontal="right" vertical="center"/>
    </xf>
    <xf numFmtId="0" fontId="66" fillId="0" borderId="11" xfId="36" applyFont="1" applyBorder="1" applyAlignment="1">
      <alignment vertical="center"/>
    </xf>
    <xf numFmtId="0" fontId="21" fillId="0" borderId="11" xfId="36" applyFont="1" applyBorder="1" applyAlignment="1">
      <alignment vertical="center"/>
    </xf>
    <xf numFmtId="172" fontId="21" fillId="0" borderId="11" xfId="36" applyNumberFormat="1" applyFont="1" applyBorder="1" applyAlignment="1">
      <alignment vertical="center"/>
    </xf>
    <xf numFmtId="172" fontId="66" fillId="0" borderId="11" xfId="36" applyNumberFormat="1" applyFont="1" applyBorder="1" applyAlignment="1">
      <alignment horizontal="right" vertical="center"/>
    </xf>
    <xf numFmtId="2" fontId="1" fillId="0" borderId="16" xfId="0" applyNumberFormat="1" applyFont="1" applyBorder="1" applyAlignment="1">
      <alignment vertical="center"/>
    </xf>
    <xf numFmtId="172" fontId="2" fillId="0" borderId="31" xfId="0" applyNumberFormat="1" applyFont="1" applyFill="1" applyBorder="1" applyAlignment="1">
      <alignment horizontal="right" vertical="center" wrapText="1"/>
    </xf>
    <xf numFmtId="172" fontId="66" fillId="0" borderId="31" xfId="36" applyNumberFormat="1" applyFont="1" applyFill="1" applyBorder="1" applyAlignment="1">
      <alignment horizontal="right"/>
    </xf>
    <xf numFmtId="172" fontId="21" fillId="0" borderId="11" xfId="36" applyNumberFormat="1" applyFont="1" applyFill="1" applyBorder="1" applyAlignment="1">
      <alignment horizontal="right"/>
    </xf>
    <xf numFmtId="172" fontId="1" fillId="0" borderId="16" xfId="0" applyNumberFormat="1" applyFont="1" applyFill="1" applyBorder="1" applyAlignment="1">
      <alignment horizontal="right" vertical="center" wrapText="1"/>
    </xf>
    <xf numFmtId="172" fontId="1" fillId="0" borderId="31" xfId="0" applyNumberFormat="1" applyFont="1" applyFill="1" applyBorder="1" applyAlignment="1">
      <alignment horizontal="right" vertical="center" wrapText="1"/>
    </xf>
    <xf numFmtId="172" fontId="1" fillId="0" borderId="11" xfId="0" applyNumberFormat="1" applyFont="1" applyFill="1" applyBorder="1" applyAlignment="1">
      <alignment horizontal="right"/>
    </xf>
    <xf numFmtId="172" fontId="1" fillId="0" borderId="16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172" fontId="74" fillId="0" borderId="0" xfId="0" applyNumberFormat="1" applyFont="1" applyFill="1"/>
    <xf numFmtId="172" fontId="66" fillId="0" borderId="11" xfId="36" applyNumberFormat="1" applyFont="1" applyFill="1" applyBorder="1" applyAlignment="1">
      <alignment horizontal="center" vertical="center"/>
    </xf>
    <xf numFmtId="0" fontId="76" fillId="0" borderId="11" xfId="0" applyFont="1" applyBorder="1" applyAlignment="1">
      <alignment horizontal="justify" vertical="center"/>
    </xf>
    <xf numFmtId="0" fontId="76" fillId="0" borderId="11" xfId="0" applyFont="1" applyBorder="1" applyAlignment="1">
      <alignment horizontal="left" vertical="top" wrapText="1"/>
    </xf>
    <xf numFmtId="0" fontId="21" fillId="0" borderId="11" xfId="0" applyFont="1" applyBorder="1" applyAlignment="1">
      <alignment horizontal="left" vertical="top" wrapText="1"/>
    </xf>
    <xf numFmtId="0" fontId="39" fillId="0" borderId="71" xfId="0" applyFont="1" applyFill="1" applyBorder="1" applyAlignment="1">
      <alignment horizontal="center" vertical="center"/>
    </xf>
    <xf numFmtId="0" fontId="66" fillId="0" borderId="11" xfId="0" applyFont="1" applyBorder="1" applyAlignment="1">
      <alignment horizontal="left" vertical="top" wrapText="1"/>
    </xf>
    <xf numFmtId="0" fontId="21" fillId="0" borderId="11" xfId="0" applyFont="1" applyFill="1" applyBorder="1" applyAlignment="1">
      <alignment horizontal="left" vertical="top" wrapText="1"/>
    </xf>
    <xf numFmtId="0" fontId="21" fillId="27" borderId="11" xfId="0" applyFont="1" applyFill="1" applyBorder="1" applyAlignment="1">
      <alignment horizontal="left" vertical="top" wrapText="1"/>
    </xf>
    <xf numFmtId="0" fontId="76" fillId="0" borderId="0" xfId="0" applyFont="1" applyBorder="1" applyAlignment="1">
      <alignment horizontal="justify" vertical="center"/>
    </xf>
    <xf numFmtId="0" fontId="30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63" fillId="0" borderId="11" xfId="0" applyFont="1" applyBorder="1" applyAlignment="1">
      <alignment horizontal="left" vertical="top" wrapText="1"/>
    </xf>
    <xf numFmtId="0" fontId="63" fillId="0" borderId="11" xfId="0" applyFont="1" applyFill="1" applyBorder="1" applyAlignment="1">
      <alignment horizontal="left" vertical="top" wrapText="1"/>
    </xf>
    <xf numFmtId="0" fontId="76" fillId="0" borderId="11" xfId="0" applyFont="1" applyFill="1" applyBorder="1" applyAlignment="1">
      <alignment horizontal="left" vertical="top" wrapText="1"/>
    </xf>
    <xf numFmtId="172" fontId="2" fillId="0" borderId="53" xfId="0" applyNumberFormat="1" applyFont="1" applyFill="1" applyBorder="1" applyAlignment="1">
      <alignment horizontal="right" vertical="center" wrapText="1"/>
    </xf>
    <xf numFmtId="172" fontId="34" fillId="0" borderId="20" xfId="0" applyNumberFormat="1" applyFont="1" applyBorder="1" applyAlignment="1">
      <alignment horizontal="right" vertical="center"/>
    </xf>
    <xf numFmtId="0" fontId="21" fillId="0" borderId="11" xfId="0" applyFont="1" applyBorder="1" applyAlignment="1">
      <alignment horizontal="justify" vertical="center"/>
    </xf>
    <xf numFmtId="0" fontId="87" fillId="0" borderId="11" xfId="0" applyFont="1" applyBorder="1" applyAlignment="1">
      <alignment horizontal="right" vertical="center"/>
    </xf>
    <xf numFmtId="172" fontId="87" fillId="0" borderId="16" xfId="0" applyNumberFormat="1" applyFont="1" applyBorder="1" applyAlignment="1">
      <alignment horizontal="right" vertical="center"/>
    </xf>
    <xf numFmtId="172" fontId="87" fillId="0" borderId="27" xfId="0" applyNumberFormat="1" applyFont="1" applyBorder="1" applyAlignment="1">
      <alignment horizontal="right" vertical="center"/>
    </xf>
    <xf numFmtId="172" fontId="87" fillId="0" borderId="15" xfId="0" applyNumberFormat="1" applyFont="1" applyBorder="1" applyAlignment="1">
      <alignment horizontal="right" vertical="center"/>
    </xf>
    <xf numFmtId="0" fontId="1" fillId="0" borderId="74" xfId="0" applyFont="1" applyBorder="1" applyAlignment="1">
      <alignment horizontal="center" vertical="center"/>
    </xf>
    <xf numFmtId="0" fontId="87" fillId="0" borderId="14" xfId="0" applyFont="1" applyBorder="1" applyAlignment="1">
      <alignment horizontal="right" vertical="center"/>
    </xf>
    <xf numFmtId="0" fontId="87" fillId="0" borderId="53" xfId="0" applyFont="1" applyBorder="1" applyAlignment="1">
      <alignment horizontal="right" vertical="center"/>
    </xf>
    <xf numFmtId="0" fontId="1" fillId="0" borderId="14" xfId="0" applyFont="1" applyBorder="1" applyAlignment="1">
      <alignment horizontal="right" vertical="center"/>
    </xf>
    <xf numFmtId="0" fontId="1" fillId="0" borderId="53" xfId="0" applyFont="1" applyBorder="1" applyAlignment="1">
      <alignment horizontal="right" vertical="center"/>
    </xf>
    <xf numFmtId="0" fontId="38" fillId="30" borderId="11" xfId="0" applyFont="1" applyFill="1" applyBorder="1"/>
    <xf numFmtId="0" fontId="69" fillId="0" borderId="11" xfId="0" applyFont="1" applyFill="1" applyBorder="1" applyAlignment="1">
      <alignment horizontal="center" vertical="center"/>
    </xf>
    <xf numFmtId="0" fontId="28" fillId="0" borderId="11" xfId="0" applyFont="1" applyFill="1" applyBorder="1"/>
    <xf numFmtId="0" fontId="47" fillId="28" borderId="11" xfId="0" applyFont="1" applyFill="1" applyBorder="1"/>
    <xf numFmtId="172" fontId="21" fillId="0" borderId="11" xfId="0" applyNumberFormat="1" applyFont="1" applyBorder="1" applyAlignment="1">
      <alignment horizontal="center"/>
    </xf>
    <xf numFmtId="172" fontId="21" fillId="28" borderId="11" xfId="0" applyNumberFormat="1" applyFont="1" applyFill="1" applyBorder="1" applyAlignment="1">
      <alignment horizontal="center" vertical="top" wrapText="1"/>
    </xf>
    <xf numFmtId="172" fontId="21" fillId="28" borderId="11" xfId="0" applyNumberFormat="1" applyFont="1" applyFill="1" applyBorder="1" applyAlignment="1">
      <alignment horizontal="center"/>
    </xf>
    <xf numFmtId="172" fontId="69" fillId="0" borderId="11" xfId="0" applyNumberFormat="1" applyFont="1" applyFill="1" applyBorder="1" applyAlignment="1">
      <alignment horizontal="center" vertical="top" wrapText="1"/>
    </xf>
    <xf numFmtId="172" fontId="69" fillId="0" borderId="11" xfId="0" applyNumberFormat="1" applyFont="1" applyFill="1" applyBorder="1" applyAlignment="1">
      <alignment horizontal="center"/>
    </xf>
    <xf numFmtId="172" fontId="21" fillId="30" borderId="11" xfId="0" applyNumberFormat="1" applyFont="1" applyFill="1" applyBorder="1" applyAlignment="1">
      <alignment horizontal="center" vertical="top" wrapText="1"/>
    </xf>
    <xf numFmtId="172" fontId="21" fillId="30" borderId="11" xfId="0" applyNumberFormat="1" applyFont="1" applyFill="1" applyBorder="1" applyAlignment="1">
      <alignment horizontal="center"/>
    </xf>
    <xf numFmtId="172" fontId="93" fillId="0" borderId="11" xfId="0" applyNumberFormat="1" applyFont="1" applyBorder="1" applyAlignment="1">
      <alignment horizontal="center" vertical="top" wrapText="1"/>
    </xf>
    <xf numFmtId="172" fontId="93" fillId="0" borderId="11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right" vertical="center"/>
    </xf>
    <xf numFmtId="172" fontId="1" fillId="0" borderId="10" xfId="0" applyNumberFormat="1" applyFont="1" applyBorder="1" applyAlignment="1">
      <alignment horizontal="right" vertical="center"/>
    </xf>
    <xf numFmtId="172" fontId="2" fillId="0" borderId="16" xfId="0" applyNumberFormat="1" applyFont="1" applyBorder="1" applyAlignment="1">
      <alignment horizontal="right" vertical="center"/>
    </xf>
    <xf numFmtId="172" fontId="2" fillId="0" borderId="27" xfId="0" applyNumberFormat="1" applyFont="1" applyBorder="1" applyAlignment="1">
      <alignment horizontal="right" vertical="center"/>
    </xf>
    <xf numFmtId="172" fontId="2" fillId="0" borderId="15" xfId="0" applyNumberFormat="1" applyFont="1" applyBorder="1" applyAlignment="1">
      <alignment horizontal="right" vertical="center"/>
    </xf>
    <xf numFmtId="0" fontId="26" fillId="0" borderId="11" xfId="0" applyFont="1" applyBorder="1"/>
    <xf numFmtId="0" fontId="1" fillId="0" borderId="11" xfId="0" applyFont="1" applyBorder="1" applyAlignment="1">
      <alignment horizontal="center"/>
    </xf>
    <xf numFmtId="0" fontId="2" fillId="0" borderId="0" xfId="0" applyFont="1" applyAlignment="1"/>
    <xf numFmtId="0" fontId="1" fillId="0" borderId="0" xfId="0" applyFont="1" applyAlignment="1"/>
    <xf numFmtId="0" fontId="1" fillId="0" borderId="11" xfId="0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31" fillId="0" borderId="0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94" fillId="0" borderId="11" xfId="0" applyFont="1" applyFill="1" applyBorder="1" applyAlignment="1">
      <alignment horizontal="center"/>
    </xf>
    <xf numFmtId="0" fontId="31" fillId="0" borderId="11" xfId="0" applyFont="1" applyFill="1" applyBorder="1" applyAlignment="1">
      <alignment horizontal="center"/>
    </xf>
    <xf numFmtId="0" fontId="31" fillId="0" borderId="11" xfId="0" applyFont="1" applyFill="1" applyBorder="1" applyAlignment="1"/>
    <xf numFmtId="0" fontId="31" fillId="0" borderId="11" xfId="37" applyFont="1" applyFill="1" applyBorder="1" applyAlignment="1">
      <alignment horizontal="left" vertical="center" wrapText="1"/>
    </xf>
    <xf numFmtId="0" fontId="31" fillId="0" borderId="71" xfId="0" applyFont="1" applyFill="1" applyBorder="1" applyAlignment="1">
      <alignment horizontal="center"/>
    </xf>
    <xf numFmtId="0" fontId="31" fillId="0" borderId="12" xfId="0" applyFont="1" applyFill="1" applyBorder="1" applyAlignment="1">
      <alignment horizontal="center"/>
    </xf>
    <xf numFmtId="0" fontId="95" fillId="0" borderId="14" xfId="0" applyFont="1" applyBorder="1" applyAlignment="1">
      <alignment vertical="top" wrapText="1"/>
    </xf>
    <xf numFmtId="0" fontId="95" fillId="0" borderId="73" xfId="0" applyFont="1" applyBorder="1" applyAlignment="1">
      <alignment vertical="top" wrapText="1"/>
    </xf>
    <xf numFmtId="0" fontId="95" fillId="0" borderId="14" xfId="0" applyFont="1" applyFill="1" applyBorder="1" applyAlignment="1">
      <alignment vertical="top" wrapText="1"/>
    </xf>
    <xf numFmtId="0" fontId="95" fillId="0" borderId="11" xfId="0" applyFont="1" applyBorder="1" applyAlignment="1">
      <alignment vertical="top" wrapText="1"/>
    </xf>
    <xf numFmtId="0" fontId="42" fillId="0" borderId="11" xfId="0" applyFont="1" applyBorder="1" applyAlignment="1">
      <alignment vertical="center" wrapText="1"/>
    </xf>
    <xf numFmtId="0" fontId="74" fillId="0" borderId="11" xfId="0" applyFont="1" applyBorder="1"/>
    <xf numFmtId="0" fontId="21" fillId="0" borderId="11" xfId="0" applyFont="1" applyBorder="1" applyAlignment="1">
      <alignment vertical="justify"/>
    </xf>
    <xf numFmtId="0" fontId="21" fillId="0" borderId="11" xfId="0" applyFont="1" applyFill="1" applyBorder="1" applyAlignment="1">
      <alignment vertical="justify"/>
    </xf>
    <xf numFmtId="0" fontId="2" fillId="0" borderId="0" xfId="0" applyFont="1" applyAlignment="1">
      <alignment horizontal="right"/>
    </xf>
    <xf numFmtId="2" fontId="29" fillId="0" borderId="0" xfId="0" applyNumberFormat="1" applyFont="1" applyAlignment="1">
      <alignment horizontal="right" vertical="top" wrapText="1"/>
    </xf>
    <xf numFmtId="0" fontId="56" fillId="0" borderId="0" xfId="0" applyFont="1" applyFill="1" applyBorder="1" applyAlignment="1">
      <alignment horizontal="left"/>
    </xf>
    <xf numFmtId="49" fontId="2" fillId="0" borderId="11" xfId="39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1" fillId="0" borderId="0" xfId="0" applyFont="1" applyAlignment="1"/>
    <xf numFmtId="49" fontId="30" fillId="0" borderId="11" xfId="39" applyNumberFormat="1" applyFont="1" applyFill="1" applyBorder="1" applyAlignment="1">
      <alignment horizontal="center" vertical="center"/>
    </xf>
    <xf numFmtId="0" fontId="34" fillId="0" borderId="0" xfId="39" applyFont="1" applyFill="1" applyAlignment="1">
      <alignment horizontal="left" readingOrder="1"/>
    </xf>
    <xf numFmtId="0" fontId="1" fillId="0" borderId="0" xfId="0" applyFont="1" applyFill="1" applyAlignment="1"/>
    <xf numFmtId="0" fontId="38" fillId="0" borderId="0" xfId="39" applyFont="1" applyFill="1" applyAlignment="1">
      <alignment vertical="justify" readingOrder="1"/>
    </xf>
    <xf numFmtId="0" fontId="38" fillId="0" borderId="0" xfId="39" applyFont="1" applyFill="1" applyAlignment="1">
      <alignment horizontal="left" vertical="justify" readingOrder="1"/>
    </xf>
    <xf numFmtId="0" fontId="2" fillId="0" borderId="0" xfId="0" applyFont="1" applyFill="1" applyAlignment="1"/>
    <xf numFmtId="0" fontId="38" fillId="0" borderId="0" xfId="39" applyFont="1" applyFill="1" applyAlignment="1">
      <alignment horizontal="left" readingOrder="1"/>
    </xf>
    <xf numFmtId="0" fontId="2" fillId="0" borderId="0" xfId="0" applyFont="1" applyFill="1" applyAlignment="1">
      <alignment horizontal="right"/>
    </xf>
    <xf numFmtId="0" fontId="64" fillId="0" borderId="0" xfId="36" applyFont="1" applyFill="1" applyBorder="1"/>
    <xf numFmtId="0" fontId="3" fillId="0" borderId="0" xfId="36" applyFont="1" applyFill="1" applyBorder="1"/>
    <xf numFmtId="172" fontId="38" fillId="0" borderId="11" xfId="0" applyNumberFormat="1" applyFont="1" applyFill="1" applyBorder="1" applyAlignment="1">
      <alignment horizontal="right" vertical="center"/>
    </xf>
    <xf numFmtId="2" fontId="1" fillId="0" borderId="11" xfId="0" applyNumberFormat="1" applyFont="1" applyBorder="1" applyAlignment="1">
      <alignment horizontal="right" vertical="center"/>
    </xf>
    <xf numFmtId="172" fontId="55" fillId="28" borderId="73" xfId="0" applyNumberFormat="1" applyFont="1" applyFill="1" applyBorder="1" applyAlignment="1">
      <alignment horizontal="right" vertical="center" wrapText="1"/>
    </xf>
    <xf numFmtId="0" fontId="55" fillId="0" borderId="73" xfId="0" applyFont="1" applyFill="1" applyBorder="1" applyAlignment="1">
      <alignment horizontal="right" vertical="center" wrapText="1"/>
    </xf>
    <xf numFmtId="172" fontId="55" fillId="28" borderId="73" xfId="0" applyNumberFormat="1" applyFont="1" applyFill="1" applyBorder="1" applyAlignment="1">
      <alignment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56" fillId="0" borderId="73" xfId="0" applyFont="1" applyFill="1" applyBorder="1" applyAlignment="1">
      <alignment horizontal="center" vertical="center" wrapText="1"/>
    </xf>
    <xf numFmtId="0" fontId="55" fillId="0" borderId="73" xfId="0" applyFont="1" applyFill="1" applyBorder="1" applyAlignment="1">
      <alignment vertical="center" wrapText="1"/>
    </xf>
    <xf numFmtId="0" fontId="66" fillId="28" borderId="73" xfId="0" applyFont="1" applyFill="1" applyBorder="1" applyAlignment="1">
      <alignment horizontal="center" vertical="center" wrapText="1"/>
    </xf>
    <xf numFmtId="0" fontId="64" fillId="0" borderId="0" xfId="36" applyFont="1" applyFill="1" applyAlignment="1">
      <alignment horizontal="right"/>
    </xf>
    <xf numFmtId="0" fontId="74" fillId="28" borderId="73" xfId="0" applyFont="1" applyFill="1" applyBorder="1" applyAlignment="1">
      <alignment horizontal="center"/>
    </xf>
    <xf numFmtId="0" fontId="64" fillId="0" borderId="0" xfId="36" applyFont="1" applyFill="1"/>
    <xf numFmtId="0" fontId="64" fillId="0" borderId="0" xfId="36" applyFont="1" applyFill="1" applyAlignment="1">
      <alignment wrapText="1"/>
    </xf>
    <xf numFmtId="0" fontId="64" fillId="0" borderId="0" xfId="36" applyFont="1" applyFill="1" applyAlignment="1">
      <alignment horizontal="right" wrapText="1"/>
    </xf>
    <xf numFmtId="0" fontId="65" fillId="0" borderId="0" xfId="36" applyFont="1" applyFill="1" applyBorder="1" applyAlignment="1">
      <alignment horizontal="center"/>
    </xf>
    <xf numFmtId="0" fontId="65" fillId="0" borderId="0" xfId="36" applyFont="1" applyFill="1" applyAlignment="1">
      <alignment horizontal="center"/>
    </xf>
    <xf numFmtId="0" fontId="65" fillId="0" borderId="0" xfId="36" applyFont="1" applyFill="1"/>
    <xf numFmtId="0" fontId="66" fillId="0" borderId="0" xfId="36" applyFont="1" applyFill="1"/>
    <xf numFmtId="0" fontId="66" fillId="0" borderId="0" xfId="36" applyFont="1" applyFill="1" applyAlignment="1">
      <alignment horizontal="center"/>
    </xf>
    <xf numFmtId="0" fontId="66" fillId="0" borderId="0" xfId="36" applyFont="1" applyFill="1" applyAlignment="1">
      <alignment horizontal="right"/>
    </xf>
    <xf numFmtId="0" fontId="21" fillId="0" borderId="0" xfId="36" applyFont="1" applyFill="1"/>
    <xf numFmtId="0" fontId="21" fillId="0" borderId="0" xfId="36" applyFont="1" applyFill="1" applyAlignment="1">
      <alignment horizontal="right" wrapText="1"/>
    </xf>
    <xf numFmtId="0" fontId="65" fillId="0" borderId="0" xfId="36" applyFont="1" applyFill="1" applyBorder="1" applyAlignment="1">
      <alignment horizontal="center" vertical="center"/>
    </xf>
    <xf numFmtId="0" fontId="30" fillId="0" borderId="0" xfId="36" applyFont="1" applyFill="1" applyAlignment="1">
      <alignment horizontal="left"/>
    </xf>
    <xf numFmtId="1" fontId="1" fillId="0" borderId="11" xfId="36" applyNumberFormat="1" applyFont="1" applyBorder="1" applyAlignment="1">
      <alignment horizontal="center" vertical="center"/>
    </xf>
    <xf numFmtId="172" fontId="55" fillId="0" borderId="11" xfId="0" applyNumberFormat="1" applyFont="1" applyFill="1" applyBorder="1" applyAlignment="1">
      <alignment horizontal="right" vertical="center" wrapText="1"/>
    </xf>
    <xf numFmtId="49" fontId="55" fillId="0" borderId="14" xfId="39" applyNumberFormat="1" applyFont="1" applyFill="1" applyBorder="1" applyAlignment="1">
      <alignment horizontal="center" vertical="center" wrapText="1"/>
    </xf>
    <xf numFmtId="1" fontId="55" fillId="0" borderId="14" xfId="0" applyNumberFormat="1" applyFont="1" applyFill="1" applyBorder="1" applyAlignment="1">
      <alignment vertical="center" wrapText="1"/>
    </xf>
    <xf numFmtId="0" fontId="72" fillId="0" borderId="11" xfId="36" applyFont="1" applyBorder="1" applyAlignment="1">
      <alignment horizontal="center" vertical="center"/>
    </xf>
    <xf numFmtId="172" fontId="55" fillId="0" borderId="11" xfId="0" applyNumberFormat="1" applyFont="1" applyFill="1" applyBorder="1" applyAlignment="1">
      <alignment horizontal="right" vertical="center" wrapText="1"/>
    </xf>
    <xf numFmtId="172" fontId="66" fillId="0" borderId="11" xfId="36" applyNumberFormat="1" applyFont="1" applyBorder="1" applyAlignment="1">
      <alignment horizontal="right" vertical="center"/>
    </xf>
    <xf numFmtId="1" fontId="30" fillId="0" borderId="14" xfId="0" applyNumberFormat="1" applyFont="1" applyFill="1" applyBorder="1" applyAlignment="1">
      <alignment horizontal="center" vertical="center" wrapText="1"/>
    </xf>
    <xf numFmtId="172" fontId="21" fillId="0" borderId="14" xfId="36" applyNumberFormat="1" applyFont="1" applyBorder="1" applyAlignment="1">
      <alignment horizontal="right"/>
    </xf>
    <xf numFmtId="0" fontId="21" fillId="0" borderId="33" xfId="36" applyFont="1" applyBorder="1" applyAlignment="1">
      <alignment horizontal="right" vertical="center"/>
    </xf>
    <xf numFmtId="0" fontId="21" fillId="0" borderId="14" xfId="36" applyFont="1" applyBorder="1" applyAlignment="1">
      <alignment horizontal="right" vertical="center"/>
    </xf>
    <xf numFmtId="172" fontId="21" fillId="0" borderId="14" xfId="36" applyNumberFormat="1" applyFont="1" applyBorder="1" applyAlignment="1">
      <alignment horizontal="right" vertical="center"/>
    </xf>
    <xf numFmtId="49" fontId="1" fillId="0" borderId="14" xfId="39" applyNumberFormat="1" applyFont="1" applyFill="1" applyBorder="1" applyAlignment="1">
      <alignment horizontal="center" vertical="center" wrapText="1"/>
    </xf>
    <xf numFmtId="2" fontId="60" fillId="27" borderId="11" xfId="38" applyNumberFormat="1" applyFont="1" applyFill="1" applyBorder="1" applyAlignment="1">
      <alignment horizontal="center" vertical="center" wrapText="1"/>
    </xf>
    <xf numFmtId="0" fontId="84" fillId="0" borderId="11" xfId="0" applyFont="1" applyBorder="1" applyAlignment="1">
      <alignment horizontal="center" vertical="center" wrapText="1"/>
    </xf>
    <xf numFmtId="0" fontId="84" fillId="0" borderId="11" xfId="0" applyFont="1" applyBorder="1" applyAlignment="1">
      <alignment vertical="center" wrapText="1"/>
    </xf>
    <xf numFmtId="0" fontId="0" fillId="0" borderId="0" xfId="0"/>
    <xf numFmtId="172" fontId="0" fillId="0" borderId="0" xfId="0" applyNumberFormat="1"/>
    <xf numFmtId="172" fontId="0" fillId="0" borderId="13" xfId="0" applyNumberFormat="1" applyBorder="1" applyAlignment="1">
      <alignment horizontal="center" vertical="center"/>
    </xf>
    <xf numFmtId="172" fontId="0" fillId="0" borderId="11" xfId="0" applyNumberFormat="1" applyBorder="1" applyAlignment="1">
      <alignment horizontal="center" vertical="center"/>
    </xf>
    <xf numFmtId="172" fontId="2" fillId="0" borderId="11" xfId="0" applyNumberFormat="1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 wrapText="1"/>
    </xf>
    <xf numFmtId="172" fontId="1" fillId="0" borderId="33" xfId="0" applyNumberFormat="1" applyFont="1" applyBorder="1" applyAlignment="1">
      <alignment horizontal="center" vertical="center"/>
    </xf>
    <xf numFmtId="172" fontId="1" fillId="0" borderId="11" xfId="0" applyNumberFormat="1" applyFont="1" applyBorder="1" applyAlignment="1">
      <alignment horizontal="center" vertical="center"/>
    </xf>
    <xf numFmtId="172" fontId="1" fillId="0" borderId="16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1" fillId="27" borderId="11" xfId="0" applyFont="1" applyFill="1" applyBorder="1" applyAlignment="1">
      <alignment horizontal="center"/>
    </xf>
    <xf numFmtId="172" fontId="2" fillId="0" borderId="31" xfId="0" applyNumberFormat="1" applyFont="1" applyFill="1" applyBorder="1" applyAlignment="1">
      <alignment horizontal="right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Alignment="1"/>
    <xf numFmtId="0" fontId="2" fillId="0" borderId="20" xfId="0" applyFont="1" applyBorder="1" applyAlignment="1">
      <alignment horizontal="center" vertical="top" wrapText="1"/>
    </xf>
    <xf numFmtId="0" fontId="1" fillId="0" borderId="0" xfId="0" applyFont="1" applyFill="1" applyAlignment="1">
      <alignment horizontal="left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2" fontId="29" fillId="0" borderId="0" xfId="0" applyNumberFormat="1" applyFont="1" applyAlignment="1">
      <alignment horizontal="right" vertical="top" wrapText="1"/>
    </xf>
    <xf numFmtId="0" fontId="1" fillId="0" borderId="11" xfId="0" applyFont="1" applyFill="1" applyBorder="1" applyAlignment="1">
      <alignment horizontal="center"/>
    </xf>
    <xf numFmtId="0" fontId="1" fillId="27" borderId="11" xfId="0" applyFont="1" applyFill="1" applyBorder="1" applyAlignment="1">
      <alignment horizontal="center"/>
    </xf>
    <xf numFmtId="174" fontId="71" fillId="27" borderId="0" xfId="46" applyNumberFormat="1" applyFont="1" applyFill="1" applyBorder="1" applyAlignment="1" applyProtection="1">
      <alignment horizontal="center" vertical="center" wrapText="1"/>
      <protection locked="0"/>
    </xf>
    <xf numFmtId="0" fontId="1" fillId="26" borderId="11" xfId="36" applyFont="1" applyFill="1" applyBorder="1" applyAlignment="1">
      <alignment horizontal="left" vertical="top" wrapText="1"/>
    </xf>
    <xf numFmtId="49" fontId="55" fillId="0" borderId="11" xfId="0" applyNumberFormat="1" applyFont="1" applyFill="1" applyBorder="1" applyAlignment="1">
      <alignment horizontal="center" vertical="center" wrapText="1"/>
    </xf>
    <xf numFmtId="0" fontId="30" fillId="0" borderId="11" xfId="39" applyFont="1" applyFill="1" applyBorder="1" applyAlignment="1">
      <alignment horizontal="left" vertical="justify"/>
    </xf>
    <xf numFmtId="0" fontId="1" fillId="0" borderId="11" xfId="36" applyFont="1" applyBorder="1" applyAlignment="1">
      <alignment horizontal="left" vertical="center" wrapText="1"/>
    </xf>
    <xf numFmtId="0" fontId="21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56" fillId="0" borderId="0" xfId="0" applyFont="1"/>
    <xf numFmtId="0" fontId="2" fillId="0" borderId="20" xfId="0" applyFont="1" applyBorder="1" applyAlignment="1">
      <alignment horizontal="centerContinuous" vertical="top" wrapText="1"/>
    </xf>
    <xf numFmtId="0" fontId="2" fillId="0" borderId="19" xfId="0" applyFont="1" applyBorder="1" applyAlignment="1">
      <alignment horizontal="centerContinuous" vertical="top" wrapText="1"/>
    </xf>
    <xf numFmtId="0" fontId="2" fillId="0" borderId="71" xfId="0" applyFont="1" applyBorder="1" applyAlignment="1">
      <alignment horizontal="centerContinuous" vertical="top" wrapText="1"/>
    </xf>
    <xf numFmtId="0" fontId="54" fillId="27" borderId="40" xfId="0" applyFont="1" applyFill="1" applyBorder="1" applyAlignment="1">
      <alignment vertical="top" wrapText="1"/>
    </xf>
    <xf numFmtId="0" fontId="54" fillId="27" borderId="0" xfId="0" applyFont="1" applyFill="1" applyBorder="1" applyAlignment="1">
      <alignment vertical="top" wrapText="1"/>
    </xf>
    <xf numFmtId="0" fontId="2" fillId="0" borderId="2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54" fillId="27" borderId="0" xfId="0" applyFont="1" applyFill="1" applyBorder="1" applyAlignment="1">
      <alignment vertical="center" wrapText="1"/>
    </xf>
    <xf numFmtId="0" fontId="54" fillId="27" borderId="0" xfId="0" applyFont="1" applyFill="1" applyBorder="1" applyAlignment="1">
      <alignment horizontal="center"/>
    </xf>
    <xf numFmtId="1" fontId="1" fillId="27" borderId="11" xfId="0" applyNumberFormat="1" applyFont="1" applyFill="1" applyBorder="1" applyAlignment="1">
      <alignment horizontal="left"/>
    </xf>
    <xf numFmtId="0" fontId="79" fillId="27" borderId="11" xfId="0" applyFont="1" applyFill="1" applyBorder="1" applyAlignment="1">
      <alignment horizontal="left" vertical="center" wrapText="1"/>
    </xf>
    <xf numFmtId="0" fontId="1" fillId="27" borderId="11" xfId="36" applyFont="1" applyFill="1" applyBorder="1" applyAlignment="1">
      <alignment horizontal="center" vertical="center" wrapText="1"/>
    </xf>
    <xf numFmtId="0" fontId="56" fillId="27" borderId="0" xfId="0" applyFont="1" applyFill="1" applyBorder="1" applyAlignment="1">
      <alignment horizontal="center" vertical="center"/>
    </xf>
    <xf numFmtId="0" fontId="21" fillId="27" borderId="0" xfId="0" applyFont="1" applyFill="1" applyBorder="1" applyAlignment="1">
      <alignment horizontal="center"/>
    </xf>
    <xf numFmtId="0" fontId="21" fillId="27" borderId="0" xfId="36" applyFont="1" applyFill="1" applyBorder="1" applyAlignment="1">
      <alignment horizontal="center" vertical="center" wrapText="1"/>
    </xf>
    <xf numFmtId="1" fontId="1" fillId="27" borderId="20" xfId="0" applyNumberFormat="1" applyFont="1" applyFill="1" applyBorder="1" applyAlignment="1">
      <alignment horizontal="left"/>
    </xf>
    <xf numFmtId="0" fontId="79" fillId="27" borderId="71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center"/>
    </xf>
    <xf numFmtId="0" fontId="1" fillId="0" borderId="71" xfId="0" applyFont="1" applyFill="1" applyBorder="1" applyAlignment="1">
      <alignment horizontal="left" vertical="center" wrapText="1"/>
    </xf>
    <xf numFmtId="0" fontId="1" fillId="27" borderId="71" xfId="0" applyFont="1" applyFill="1" applyBorder="1" applyAlignment="1">
      <alignment horizontal="left" vertical="center" wrapText="1"/>
    </xf>
    <xf numFmtId="0" fontId="1" fillId="27" borderId="20" xfId="0" applyFont="1" applyFill="1" applyBorder="1" applyAlignment="1">
      <alignment horizontal="center"/>
    </xf>
    <xf numFmtId="0" fontId="66" fillId="27" borderId="0" xfId="0" applyFont="1" applyFill="1" applyBorder="1" applyAlignment="1">
      <alignment horizontal="center"/>
    </xf>
    <xf numFmtId="0" fontId="1" fillId="27" borderId="20" xfId="0" applyFont="1" applyFill="1" applyBorder="1"/>
    <xf numFmtId="0" fontId="21" fillId="27" borderId="0" xfId="0" applyFont="1" applyFill="1" applyBorder="1"/>
    <xf numFmtId="0" fontId="21" fillId="27" borderId="0" xfId="0" applyFont="1" applyFill="1" applyBorder="1" applyAlignment="1">
      <alignment horizontal="center" vertical="center"/>
    </xf>
    <xf numFmtId="0" fontId="21" fillId="0" borderId="0" xfId="0" applyFont="1" applyBorder="1"/>
    <xf numFmtId="0" fontId="21" fillId="0" borderId="0" xfId="0" applyFont="1"/>
    <xf numFmtId="0" fontId="66" fillId="0" borderId="0" xfId="0" applyFont="1" applyAlignment="1">
      <alignment vertical="center"/>
    </xf>
    <xf numFmtId="0" fontId="66" fillId="0" borderId="0" xfId="0" applyFont="1" applyAlignment="1">
      <alignment horizontal="center" vertical="center"/>
    </xf>
    <xf numFmtId="0" fontId="66" fillId="0" borderId="0" xfId="0" applyFont="1" applyFill="1" applyAlignment="1">
      <alignment vertical="center"/>
    </xf>
    <xf numFmtId="0" fontId="42" fillId="0" borderId="0" xfId="0" applyFont="1" applyBorder="1"/>
    <xf numFmtId="0" fontId="78" fillId="0" borderId="0" xfId="0" applyFont="1" applyBorder="1"/>
    <xf numFmtId="0" fontId="2" fillId="0" borderId="0" xfId="0" applyFont="1" applyAlignment="1">
      <alignment horizontal="right"/>
    </xf>
    <xf numFmtId="4" fontId="60" fillId="0" borderId="11" xfId="38" applyNumberFormat="1" applyFont="1" applyFill="1" applyBorder="1" applyAlignment="1">
      <alignment horizontal="center" vertical="center" wrapText="1"/>
    </xf>
    <xf numFmtId="2" fontId="55" fillId="27" borderId="11" xfId="0" applyNumberFormat="1" applyFont="1" applyFill="1" applyBorder="1" applyAlignment="1">
      <alignment horizontal="center" vertical="center" wrapText="1"/>
    </xf>
    <xf numFmtId="2" fontId="60" fillId="0" borderId="11" xfId="38" applyNumberFormat="1" applyFont="1" applyFill="1" applyBorder="1" applyAlignment="1">
      <alignment horizontal="center" vertical="center" wrapText="1"/>
    </xf>
    <xf numFmtId="2" fontId="2" fillId="28" borderId="11" xfId="36" applyNumberFormat="1" applyFont="1" applyFill="1" applyBorder="1" applyAlignment="1">
      <alignment horizontal="center" vertical="center"/>
    </xf>
    <xf numFmtId="2" fontId="2" fillId="28" borderId="11" xfId="0" applyNumberFormat="1" applyFont="1" applyFill="1" applyBorder="1" applyAlignment="1">
      <alignment horizontal="center" vertical="center" wrapText="1"/>
    </xf>
    <xf numFmtId="2" fontId="55" fillId="27" borderId="11" xfId="39" applyNumberFormat="1" applyFont="1" applyFill="1" applyBorder="1" applyAlignment="1">
      <alignment horizontal="center" vertical="center" wrapText="1"/>
    </xf>
    <xf numFmtId="2" fontId="90" fillId="27" borderId="11" xfId="36" applyNumberFormat="1" applyFont="1" applyFill="1" applyBorder="1" applyAlignment="1">
      <alignment horizontal="center" vertical="center"/>
    </xf>
    <xf numFmtId="2" fontId="2" fillId="27" borderId="11" xfId="0" applyNumberFormat="1" applyFont="1" applyFill="1" applyBorder="1" applyAlignment="1">
      <alignment horizontal="center" vertical="center" wrapText="1"/>
    </xf>
    <xf numFmtId="2" fontId="56" fillId="27" borderId="11" xfId="0" applyNumberFormat="1" applyFont="1" applyFill="1" applyBorder="1" applyAlignment="1">
      <alignment horizontal="center" vertical="center" wrapText="1"/>
    </xf>
    <xf numFmtId="2" fontId="2" fillId="27" borderId="11" xfId="39" applyNumberFormat="1" applyFont="1" applyFill="1" applyBorder="1" applyAlignment="1">
      <alignment horizontal="center" vertical="center" wrapText="1"/>
    </xf>
    <xf numFmtId="2" fontId="2" fillId="0" borderId="11" xfId="39" applyNumberFormat="1" applyFont="1" applyFill="1" applyBorder="1" applyAlignment="1">
      <alignment horizontal="center" vertical="center" wrapText="1"/>
    </xf>
    <xf numFmtId="2" fontId="55" fillId="0" borderId="14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38" fillId="0" borderId="11" xfId="0" applyNumberFormat="1" applyFont="1" applyFill="1" applyBorder="1" applyAlignment="1">
      <alignment horizontal="center" vertical="center"/>
    </xf>
    <xf numFmtId="0" fontId="98" fillId="0" borderId="11" xfId="0" applyFont="1" applyBorder="1" applyAlignment="1">
      <alignment vertical="justify"/>
    </xf>
    <xf numFmtId="2" fontId="41" fillId="27" borderId="20" xfId="38" applyNumberFormat="1" applyFont="1" applyFill="1" applyBorder="1" applyAlignment="1">
      <alignment horizontal="center" vertical="center" wrapText="1"/>
    </xf>
    <xf numFmtId="4" fontId="66" fillId="28" borderId="20" xfId="36" applyNumberFormat="1" applyFont="1" applyFill="1" applyBorder="1" applyAlignment="1">
      <alignment horizontal="center" vertical="center"/>
    </xf>
    <xf numFmtId="2" fontId="91" fillId="0" borderId="11" xfId="38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top" wrapText="1"/>
    </xf>
    <xf numFmtId="0" fontId="2" fillId="0" borderId="14" xfId="0" applyFont="1" applyFill="1" applyBorder="1" applyAlignment="1">
      <alignment horizontal="center" vertical="center" wrapText="1"/>
    </xf>
    <xf numFmtId="49" fontId="2" fillId="0" borderId="11" xfId="39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/>
    </xf>
    <xf numFmtId="0" fontId="38" fillId="0" borderId="0" xfId="39" applyFont="1" applyFill="1" applyAlignment="1">
      <alignment horizontal="left" vertical="justify" readingOrder="1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/>
    <xf numFmtId="2" fontId="29" fillId="0" borderId="0" xfId="0" applyNumberFormat="1" applyFont="1" applyAlignment="1">
      <alignment horizontal="right" vertical="top" wrapText="1"/>
    </xf>
    <xf numFmtId="1" fontId="2" fillId="0" borderId="0" xfId="0" applyNumberFormat="1" applyFont="1" applyAlignment="1">
      <alignment horizontal="left" vertical="top"/>
    </xf>
    <xf numFmtId="0" fontId="1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37" applyFont="1" applyFill="1"/>
    <xf numFmtId="0" fontId="1" fillId="0" borderId="0" xfId="37" applyFont="1" applyFill="1" applyAlignment="1"/>
    <xf numFmtId="0" fontId="1" fillId="0" borderId="2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31" borderId="42" xfId="0" applyFont="1" applyFill="1" applyBorder="1" applyAlignment="1">
      <alignment horizontal="center" vertical="center" wrapText="1"/>
    </xf>
    <xf numFmtId="0" fontId="1" fillId="31" borderId="20" xfId="0" applyFont="1" applyFill="1" applyBorder="1" applyAlignment="1">
      <alignment horizontal="center" vertical="center" wrapText="1"/>
    </xf>
    <xf numFmtId="172" fontId="1" fillId="0" borderId="14" xfId="0" applyNumberFormat="1" applyFont="1" applyFill="1" applyBorder="1" applyAlignment="1">
      <alignment horizontal="center" vertical="center" wrapText="1"/>
    </xf>
    <xf numFmtId="172" fontId="2" fillId="0" borderId="14" xfId="0" applyNumberFormat="1" applyFont="1" applyFill="1" applyBorder="1" applyAlignment="1">
      <alignment horizontal="center" vertical="center" wrapText="1"/>
    </xf>
    <xf numFmtId="1" fontId="2" fillId="0" borderId="14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1" fillId="0" borderId="34" xfId="0" applyFont="1" applyFill="1" applyBorder="1" applyAlignment="1">
      <alignment horizontal="center" vertical="center" wrapText="1"/>
    </xf>
    <xf numFmtId="0" fontId="1" fillId="27" borderId="42" xfId="0" applyFont="1" applyFill="1" applyBorder="1" applyAlignment="1">
      <alignment horizontal="center" vertical="center" wrapText="1"/>
    </xf>
    <xf numFmtId="0" fontId="1" fillId="27" borderId="20" xfId="0" applyFont="1" applyFill="1" applyBorder="1" applyAlignment="1">
      <alignment horizontal="center" vertical="center" wrapText="1"/>
    </xf>
    <xf numFmtId="0" fontId="1" fillId="0" borderId="0" xfId="0" applyFont="1"/>
    <xf numFmtId="172" fontId="2" fillId="0" borderId="32" xfId="0" applyNumberFormat="1" applyFont="1" applyBorder="1" applyAlignment="1">
      <alignment horizontal="right" vertical="center"/>
    </xf>
    <xf numFmtId="172" fontId="2" fillId="0" borderId="14" xfId="0" applyNumberFormat="1" applyFont="1" applyFill="1" applyBorder="1" applyAlignment="1">
      <alignment horizontal="center" vertical="center" wrapText="1"/>
    </xf>
    <xf numFmtId="1" fontId="2" fillId="0" borderId="14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40" fillId="0" borderId="20" xfId="0" applyFont="1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center" wrapText="1"/>
    </xf>
    <xf numFmtId="0" fontId="40" fillId="0" borderId="71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top" wrapText="1"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71" xfId="0" applyFont="1" applyFill="1" applyBorder="1" applyAlignment="1">
      <alignment horizontal="center" vertical="center" wrapText="1"/>
    </xf>
    <xf numFmtId="0" fontId="54" fillId="0" borderId="20" xfId="0" applyFont="1" applyFill="1" applyBorder="1" applyAlignment="1">
      <alignment horizontal="center" vertical="center" wrapText="1"/>
    </xf>
    <xf numFmtId="0" fontId="54" fillId="0" borderId="19" xfId="0" applyFont="1" applyFill="1" applyBorder="1" applyAlignment="1">
      <alignment horizontal="center" vertical="center" wrapText="1"/>
    </xf>
    <xf numFmtId="0" fontId="54" fillId="0" borderId="71" xfId="0" applyFont="1" applyFill="1" applyBorder="1" applyAlignment="1">
      <alignment horizontal="center" vertical="center" wrapText="1"/>
    </xf>
    <xf numFmtId="172" fontId="55" fillId="0" borderId="14" xfId="0" applyNumberFormat="1" applyFont="1" applyFill="1" applyBorder="1" applyAlignment="1">
      <alignment vertical="center" wrapText="1"/>
    </xf>
    <xf numFmtId="172" fontId="55" fillId="0" borderId="31" xfId="0" applyNumberFormat="1" applyFont="1" applyFill="1" applyBorder="1" applyAlignment="1">
      <alignment vertical="center" wrapText="1"/>
    </xf>
    <xf numFmtId="172" fontId="55" fillId="0" borderId="11" xfId="0" applyNumberFormat="1" applyFont="1" applyFill="1" applyBorder="1" applyAlignment="1">
      <alignment horizontal="right" vertical="center" wrapText="1"/>
    </xf>
    <xf numFmtId="172" fontId="55" fillId="0" borderId="14" xfId="39" applyNumberFormat="1" applyFont="1" applyFill="1" applyBorder="1" applyAlignment="1">
      <alignment vertical="center" wrapText="1"/>
    </xf>
    <xf numFmtId="172" fontId="55" fillId="0" borderId="31" xfId="39" applyNumberFormat="1" applyFont="1" applyFill="1" applyBorder="1" applyAlignment="1">
      <alignment vertical="center" wrapText="1"/>
    </xf>
    <xf numFmtId="0" fontId="55" fillId="28" borderId="14" xfId="0" applyFont="1" applyFill="1" applyBorder="1" applyAlignment="1">
      <alignment horizontal="center" vertical="center" wrapText="1"/>
    </xf>
    <xf numFmtId="0" fontId="55" fillId="28" borderId="73" xfId="0" applyFont="1" applyFill="1" applyBorder="1" applyAlignment="1">
      <alignment horizontal="center" vertical="center" wrapText="1"/>
    </xf>
    <xf numFmtId="0" fontId="55" fillId="28" borderId="31" xfId="0" applyFont="1" applyFill="1" applyBorder="1" applyAlignment="1">
      <alignment horizontal="center" vertical="center" wrapText="1"/>
    </xf>
    <xf numFmtId="0" fontId="21" fillId="28" borderId="14" xfId="0" applyFont="1" applyFill="1" applyBorder="1" applyAlignment="1">
      <alignment horizontal="center" vertical="center" wrapText="1"/>
    </xf>
    <xf numFmtId="0" fontId="21" fillId="28" borderId="73" xfId="0" applyFont="1" applyFill="1" applyBorder="1" applyAlignment="1">
      <alignment horizontal="center" vertical="center" wrapText="1"/>
    </xf>
    <xf numFmtId="0" fontId="21" fillId="28" borderId="31" xfId="0" applyFont="1" applyFill="1" applyBorder="1" applyAlignment="1">
      <alignment horizontal="center" vertical="center" wrapText="1"/>
    </xf>
    <xf numFmtId="49" fontId="2" fillId="0" borderId="14" xfId="39" applyNumberFormat="1" applyFont="1" applyFill="1" applyBorder="1" applyAlignment="1">
      <alignment horizontal="center" vertical="center" wrapText="1"/>
    </xf>
    <xf numFmtId="49" fontId="2" fillId="0" borderId="73" xfId="39" applyNumberFormat="1" applyFont="1" applyFill="1" applyBorder="1" applyAlignment="1">
      <alignment horizontal="center" vertical="center" wrapText="1"/>
    </xf>
    <xf numFmtId="49" fontId="2" fillId="0" borderId="31" xfId="39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73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83" fillId="0" borderId="14" xfId="0" applyFont="1" applyFill="1" applyBorder="1" applyAlignment="1">
      <alignment horizontal="center" vertical="center" wrapText="1"/>
    </xf>
    <xf numFmtId="0" fontId="83" fillId="0" borderId="73" xfId="0" applyFont="1" applyFill="1" applyBorder="1" applyAlignment="1">
      <alignment horizontal="center" vertical="center" wrapText="1"/>
    </xf>
    <xf numFmtId="0" fontId="83" fillId="0" borderId="31" xfId="0" applyFont="1" applyFill="1" applyBorder="1" applyAlignment="1">
      <alignment horizontal="center" vertical="center" wrapText="1"/>
    </xf>
    <xf numFmtId="172" fontId="55" fillId="0" borderId="14" xfId="0" applyNumberFormat="1" applyFont="1" applyFill="1" applyBorder="1" applyAlignment="1">
      <alignment horizontal="right" vertical="center" wrapText="1"/>
    </xf>
    <xf numFmtId="0" fontId="55" fillId="0" borderId="73" xfId="0" applyFont="1" applyFill="1" applyBorder="1" applyAlignment="1">
      <alignment horizontal="right" vertical="center" wrapText="1"/>
    </xf>
    <xf numFmtId="0" fontId="55" fillId="0" borderId="14" xfId="0" applyFont="1" applyFill="1" applyBorder="1" applyAlignment="1">
      <alignment horizontal="right" vertical="center" wrapText="1"/>
    </xf>
    <xf numFmtId="0" fontId="55" fillId="0" borderId="31" xfId="0" applyFont="1" applyFill="1" applyBorder="1" applyAlignment="1">
      <alignment horizontal="right" vertical="center" wrapText="1"/>
    </xf>
    <xf numFmtId="172" fontId="55" fillId="0" borderId="73" xfId="0" applyNumberFormat="1" applyFont="1" applyFill="1" applyBorder="1" applyAlignment="1">
      <alignment horizontal="right" vertical="center" wrapText="1"/>
    </xf>
    <xf numFmtId="172" fontId="55" fillId="0" borderId="31" xfId="0" applyNumberFormat="1" applyFont="1" applyFill="1" applyBorder="1" applyAlignment="1">
      <alignment horizontal="right" vertical="center" wrapText="1"/>
    </xf>
    <xf numFmtId="0" fontId="66" fillId="28" borderId="14" xfId="0" applyFont="1" applyFill="1" applyBorder="1" applyAlignment="1">
      <alignment horizontal="center" vertical="center" wrapText="1"/>
    </xf>
    <xf numFmtId="0" fontId="66" fillId="28" borderId="73" xfId="0" applyFont="1" applyFill="1" applyBorder="1" applyAlignment="1">
      <alignment horizontal="center" vertical="center" wrapText="1"/>
    </xf>
    <xf numFmtId="0" fontId="66" fillId="28" borderId="31" xfId="0" applyFont="1" applyFill="1" applyBorder="1" applyAlignment="1">
      <alignment horizontal="center" vertical="center" wrapText="1"/>
    </xf>
    <xf numFmtId="0" fontId="56" fillId="0" borderId="14" xfId="0" applyFont="1" applyFill="1" applyBorder="1" applyAlignment="1">
      <alignment horizontal="center" vertical="center" wrapText="1"/>
    </xf>
    <xf numFmtId="0" fontId="56" fillId="0" borderId="73" xfId="0" applyFont="1" applyFill="1" applyBorder="1" applyAlignment="1">
      <alignment horizontal="center" vertical="center" wrapText="1"/>
    </xf>
    <xf numFmtId="172" fontId="55" fillId="28" borderId="14" xfId="0" applyNumberFormat="1" applyFont="1" applyFill="1" applyBorder="1" applyAlignment="1">
      <alignment vertical="center" wrapText="1"/>
    </xf>
    <xf numFmtId="172" fontId="55" fillId="28" borderId="73" xfId="0" applyNumberFormat="1" applyFont="1" applyFill="1" applyBorder="1" applyAlignment="1">
      <alignment vertical="center" wrapText="1"/>
    </xf>
    <xf numFmtId="172" fontId="55" fillId="28" borderId="31" xfId="0" applyNumberFormat="1" applyFont="1" applyFill="1" applyBorder="1" applyAlignment="1">
      <alignment vertical="center" wrapText="1"/>
    </xf>
    <xf numFmtId="0" fontId="83" fillId="0" borderId="11" xfId="0" applyFont="1" applyFill="1" applyBorder="1" applyAlignment="1">
      <alignment horizontal="center" vertical="center" wrapText="1"/>
    </xf>
    <xf numFmtId="49" fontId="55" fillId="0" borderId="14" xfId="39" applyNumberFormat="1" applyFont="1" applyFill="1" applyBorder="1" applyAlignment="1">
      <alignment horizontal="center" vertical="center" wrapText="1"/>
    </xf>
    <xf numFmtId="49" fontId="55" fillId="0" borderId="31" xfId="39" applyNumberFormat="1" applyFont="1" applyFill="1" applyBorder="1" applyAlignment="1">
      <alignment horizontal="center" vertical="center" wrapText="1"/>
    </xf>
    <xf numFmtId="0" fontId="55" fillId="0" borderId="73" xfId="0" applyFont="1" applyFill="1" applyBorder="1" applyAlignment="1">
      <alignment vertical="center" wrapText="1"/>
    </xf>
    <xf numFmtId="172" fontId="55" fillId="0" borderId="73" xfId="0" applyNumberFormat="1" applyFont="1" applyFill="1" applyBorder="1" applyAlignment="1">
      <alignment vertical="center" wrapText="1"/>
    </xf>
    <xf numFmtId="1" fontId="55" fillId="0" borderId="14" xfId="0" applyNumberFormat="1" applyFont="1" applyFill="1" applyBorder="1" applyAlignment="1">
      <alignment vertical="center" wrapText="1"/>
    </xf>
    <xf numFmtId="1" fontId="55" fillId="0" borderId="73" xfId="0" applyNumberFormat="1" applyFont="1" applyFill="1" applyBorder="1" applyAlignment="1">
      <alignment vertical="center" wrapText="1"/>
    </xf>
    <xf numFmtId="1" fontId="55" fillId="0" borderId="31" xfId="0" applyNumberFormat="1" applyFont="1" applyFill="1" applyBorder="1" applyAlignment="1">
      <alignment vertical="center" wrapText="1"/>
    </xf>
    <xf numFmtId="0" fontId="1" fillId="28" borderId="14" xfId="0" applyFont="1" applyFill="1" applyBorder="1" applyAlignment="1">
      <alignment horizontal="center" vertical="center" wrapText="1"/>
    </xf>
    <xf numFmtId="0" fontId="1" fillId="28" borderId="31" xfId="0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wrapText="1"/>
    </xf>
    <xf numFmtId="0" fontId="2" fillId="0" borderId="11" xfId="39" applyFont="1" applyFill="1" applyBorder="1" applyAlignment="1">
      <alignment horizontal="center" vertical="center" wrapText="1"/>
    </xf>
    <xf numFmtId="0" fontId="2" fillId="0" borderId="11" xfId="39" applyFont="1" applyFill="1" applyBorder="1" applyAlignment="1">
      <alignment horizontal="left" vertical="center" wrapText="1"/>
    </xf>
    <xf numFmtId="49" fontId="2" fillId="0" borderId="11" xfId="39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56" fillId="0" borderId="31" xfId="0" applyFont="1" applyFill="1" applyBorder="1" applyAlignment="1">
      <alignment horizontal="center" vertical="center" wrapText="1"/>
    </xf>
    <xf numFmtId="0" fontId="55" fillId="0" borderId="14" xfId="0" applyFont="1" applyFill="1" applyBorder="1" applyAlignment="1">
      <alignment vertical="center" wrapText="1"/>
    </xf>
    <xf numFmtId="0" fontId="55" fillId="0" borderId="31" xfId="0" applyFont="1" applyFill="1" applyBorder="1" applyAlignment="1">
      <alignment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31" xfId="0" applyNumberFormat="1" applyFont="1" applyFill="1" applyBorder="1" applyAlignment="1">
      <alignment horizontal="center" vertical="center" wrapText="1"/>
    </xf>
    <xf numFmtId="2" fontId="83" fillId="0" borderId="11" xfId="0" applyNumberFormat="1" applyFont="1" applyFill="1" applyBorder="1" applyAlignment="1">
      <alignment horizontal="center" vertical="center" wrapText="1"/>
    </xf>
    <xf numFmtId="49" fontId="2" fillId="0" borderId="14" xfId="39" applyNumberFormat="1" applyFont="1" applyFill="1" applyBorder="1" applyAlignment="1">
      <alignment horizontal="center" vertical="center"/>
    </xf>
    <xf numFmtId="49" fontId="2" fillId="0" borderId="31" xfId="39" applyNumberFormat="1" applyFont="1" applyFill="1" applyBorder="1" applyAlignment="1">
      <alignment horizontal="center" vertical="center"/>
    </xf>
    <xf numFmtId="0" fontId="74" fillId="0" borderId="14" xfId="0" applyFont="1" applyBorder="1" applyAlignment="1">
      <alignment horizontal="center"/>
    </xf>
    <xf numFmtId="0" fontId="74" fillId="0" borderId="73" xfId="0" applyFont="1" applyBorder="1" applyAlignment="1">
      <alignment horizontal="center"/>
    </xf>
    <xf numFmtId="0" fontId="74" fillId="0" borderId="31" xfId="0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66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left" vertical="justify"/>
    </xf>
    <xf numFmtId="0" fontId="66" fillId="0" borderId="11" xfId="0" applyFont="1" applyBorder="1" applyAlignment="1">
      <alignment horizontal="center"/>
    </xf>
    <xf numFmtId="0" fontId="38" fillId="0" borderId="0" xfId="39" applyFont="1" applyFill="1" applyAlignment="1">
      <alignment horizontal="left" vertical="justify" readingOrder="1"/>
    </xf>
    <xf numFmtId="0" fontId="55" fillId="0" borderId="11" xfId="0" applyFont="1" applyFill="1" applyBorder="1" applyAlignment="1">
      <alignment horizontal="center" vertical="center" wrapText="1"/>
    </xf>
    <xf numFmtId="0" fontId="82" fillId="0" borderId="0" xfId="0" applyFont="1" applyBorder="1" applyAlignment="1">
      <alignment horizontal="left" vertical="top" wrapText="1"/>
    </xf>
    <xf numFmtId="0" fontId="82" fillId="0" borderId="0" xfId="0" applyFont="1" applyFill="1" applyBorder="1" applyAlignment="1">
      <alignment horizontal="left" vertical="top" wrapText="1"/>
    </xf>
    <xf numFmtId="0" fontId="78" fillId="0" borderId="0" xfId="0" applyFont="1" applyAlignment="1">
      <alignment horizontal="left" vertical="center"/>
    </xf>
    <xf numFmtId="0" fontId="74" fillId="28" borderId="14" xfId="0" applyFont="1" applyFill="1" applyBorder="1" applyAlignment="1">
      <alignment horizontal="center"/>
    </xf>
    <xf numFmtId="0" fontId="74" fillId="28" borderId="31" xfId="0" applyFont="1" applyFill="1" applyBorder="1" applyAlignment="1">
      <alignment horizontal="center"/>
    </xf>
    <xf numFmtId="172" fontId="55" fillId="28" borderId="14" xfId="0" applyNumberFormat="1" applyFont="1" applyFill="1" applyBorder="1" applyAlignment="1">
      <alignment horizontal="right" vertical="center" wrapText="1"/>
    </xf>
    <xf numFmtId="172" fontId="55" fillId="28" borderId="73" xfId="0" applyNumberFormat="1" applyFont="1" applyFill="1" applyBorder="1" applyAlignment="1">
      <alignment horizontal="right" vertical="center" wrapText="1"/>
    </xf>
    <xf numFmtId="172" fontId="55" fillId="28" borderId="31" xfId="0" applyNumberFormat="1" applyFont="1" applyFill="1" applyBorder="1" applyAlignment="1">
      <alignment horizontal="right" vertical="center" wrapText="1"/>
    </xf>
    <xf numFmtId="0" fontId="2" fillId="0" borderId="11" xfId="0" applyFont="1" applyBorder="1" applyAlignment="1">
      <alignment horizontal="center" vertical="center" wrapText="1"/>
    </xf>
    <xf numFmtId="0" fontId="26" fillId="0" borderId="69" xfId="0" applyFont="1" applyFill="1" applyBorder="1" applyAlignment="1">
      <alignment horizontal="center" vertical="center" wrapText="1"/>
    </xf>
    <xf numFmtId="0" fontId="26" fillId="0" borderId="71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73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172" fontId="31" fillId="0" borderId="14" xfId="0" applyNumberFormat="1" applyFont="1" applyFill="1" applyBorder="1" applyAlignment="1">
      <alignment horizontal="center" vertical="center" wrapText="1"/>
    </xf>
    <xf numFmtId="172" fontId="31" fillId="0" borderId="73" xfId="0" applyNumberFormat="1" applyFont="1" applyFill="1" applyBorder="1" applyAlignment="1">
      <alignment horizontal="center" vertical="center" wrapText="1"/>
    </xf>
    <xf numFmtId="172" fontId="31" fillId="0" borderId="31" xfId="0" applyNumberFormat="1" applyFont="1" applyFill="1" applyBorder="1" applyAlignment="1">
      <alignment horizontal="center" vertical="center" wrapText="1"/>
    </xf>
    <xf numFmtId="0" fontId="31" fillId="27" borderId="14" xfId="0" applyFont="1" applyFill="1" applyBorder="1" applyAlignment="1">
      <alignment horizontal="center" vertical="center" wrapText="1"/>
    </xf>
    <xf numFmtId="0" fontId="31" fillId="27" borderId="73" xfId="0" applyFont="1" applyFill="1" applyBorder="1" applyAlignment="1">
      <alignment horizontal="center" vertical="center" wrapText="1"/>
    </xf>
    <xf numFmtId="0" fontId="31" fillId="27" borderId="31" xfId="0" applyFont="1" applyFill="1" applyBorder="1" applyAlignment="1">
      <alignment horizontal="center" vertical="center" wrapText="1"/>
    </xf>
    <xf numFmtId="172" fontId="31" fillId="27" borderId="14" xfId="0" applyNumberFormat="1" applyFont="1" applyFill="1" applyBorder="1" applyAlignment="1">
      <alignment horizontal="center" vertical="center" wrapText="1"/>
    </xf>
    <xf numFmtId="172" fontId="31" fillId="27" borderId="73" xfId="0" applyNumberFormat="1" applyFont="1" applyFill="1" applyBorder="1" applyAlignment="1">
      <alignment horizontal="center" vertical="center" wrapText="1"/>
    </xf>
    <xf numFmtId="172" fontId="31" fillId="27" borderId="31" xfId="0" applyNumberFormat="1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center"/>
    </xf>
    <xf numFmtId="0" fontId="31" fillId="0" borderId="73" xfId="0" applyFont="1" applyFill="1" applyBorder="1" applyAlignment="1">
      <alignment horizontal="center" vertical="center"/>
    </xf>
    <xf numFmtId="0" fontId="31" fillId="0" borderId="31" xfId="0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horizontal="center" vertical="center" wrapText="1"/>
    </xf>
    <xf numFmtId="0" fontId="31" fillId="0" borderId="73" xfId="0" applyFont="1" applyFill="1" applyBorder="1" applyAlignment="1">
      <alignment horizontal="center" vertical="center" wrapText="1"/>
    </xf>
    <xf numFmtId="0" fontId="31" fillId="0" borderId="31" xfId="0" applyFont="1" applyFill="1" applyBorder="1" applyAlignment="1">
      <alignment horizontal="center" vertical="center" wrapText="1"/>
    </xf>
    <xf numFmtId="0" fontId="30" fillId="27" borderId="14" xfId="0" applyFont="1" applyFill="1" applyBorder="1" applyAlignment="1">
      <alignment horizontal="center" vertical="center" wrapText="1"/>
    </xf>
    <xf numFmtId="0" fontId="30" fillId="27" borderId="73" xfId="0" applyFont="1" applyFill="1" applyBorder="1" applyAlignment="1">
      <alignment horizontal="center" vertical="center" wrapText="1"/>
    </xf>
    <xf numFmtId="0" fontId="30" fillId="27" borderId="31" xfId="0" applyFont="1" applyFill="1" applyBorder="1" applyAlignment="1">
      <alignment horizontal="center" vertical="center" wrapText="1"/>
    </xf>
    <xf numFmtId="172" fontId="31" fillId="27" borderId="14" xfId="0" applyNumberFormat="1" applyFont="1" applyFill="1" applyBorder="1" applyAlignment="1">
      <alignment horizontal="center" vertical="center"/>
    </xf>
    <xf numFmtId="172" fontId="31" fillId="27" borderId="73" xfId="0" applyNumberFormat="1" applyFont="1" applyFill="1" applyBorder="1" applyAlignment="1">
      <alignment horizontal="center" vertical="center"/>
    </xf>
    <xf numFmtId="172" fontId="31" fillId="27" borderId="31" xfId="0" applyNumberFormat="1" applyFont="1" applyFill="1" applyBorder="1" applyAlignment="1">
      <alignment horizontal="center" vertical="center"/>
    </xf>
    <xf numFmtId="0" fontId="31" fillId="27" borderId="14" xfId="0" applyFont="1" applyFill="1" applyBorder="1" applyAlignment="1">
      <alignment horizontal="center" vertical="center"/>
    </xf>
    <xf numFmtId="0" fontId="31" fillId="27" borderId="73" xfId="0" applyFont="1" applyFill="1" applyBorder="1" applyAlignment="1">
      <alignment horizontal="center" vertical="center"/>
    </xf>
    <xf numFmtId="0" fontId="31" fillId="27" borderId="31" xfId="0" applyFont="1" applyFill="1" applyBorder="1" applyAlignment="1">
      <alignment horizontal="center" vertical="center"/>
    </xf>
    <xf numFmtId="172" fontId="66" fillId="0" borderId="14" xfId="0" applyNumberFormat="1" applyFont="1" applyFill="1" applyBorder="1" applyAlignment="1">
      <alignment horizontal="center" vertical="center" wrapText="1"/>
    </xf>
    <xf numFmtId="172" fontId="66" fillId="0" borderId="73" xfId="0" applyNumberFormat="1" applyFont="1" applyFill="1" applyBorder="1" applyAlignment="1">
      <alignment horizontal="center" vertical="center" wrapText="1"/>
    </xf>
    <xf numFmtId="172" fontId="66" fillId="0" borderId="31" xfId="0" applyNumberFormat="1" applyFont="1" applyFill="1" applyBorder="1" applyAlignment="1">
      <alignment horizontal="center" vertical="center" wrapText="1"/>
    </xf>
    <xf numFmtId="172" fontId="66" fillId="0" borderId="14" xfId="39" applyNumberFormat="1" applyFont="1" applyFill="1" applyBorder="1" applyAlignment="1">
      <alignment horizontal="center" vertical="center" wrapText="1"/>
    </xf>
    <xf numFmtId="172" fontId="66" fillId="0" borderId="73" xfId="39" applyNumberFormat="1" applyFont="1" applyFill="1" applyBorder="1" applyAlignment="1">
      <alignment horizontal="center" vertical="center" wrapText="1"/>
    </xf>
    <xf numFmtId="172" fontId="66" fillId="0" borderId="31" xfId="39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fill" vertical="center" wrapText="1"/>
    </xf>
    <xf numFmtId="16" fontId="2" fillId="0" borderId="11" xfId="0" applyNumberFormat="1" applyFont="1" applyFill="1" applyBorder="1" applyAlignment="1">
      <alignment horizontal="center" vertical="center" wrapText="1"/>
    </xf>
    <xf numFmtId="0" fontId="1" fillId="27" borderId="11" xfId="0" applyFont="1" applyFill="1" applyBorder="1" applyAlignment="1">
      <alignment horizontal="center" wrapText="1"/>
    </xf>
    <xf numFmtId="0" fontId="1" fillId="27" borderId="11" xfId="0" applyFont="1" applyFill="1" applyBorder="1" applyAlignment="1">
      <alignment horizontal="center"/>
    </xf>
    <xf numFmtId="49" fontId="2" fillId="0" borderId="11" xfId="39" applyNumberFormat="1" applyFont="1" applyFill="1" applyBorder="1" applyAlignment="1">
      <alignment horizontal="center" vertical="center"/>
    </xf>
    <xf numFmtId="0" fontId="40" fillId="27" borderId="11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 wrapText="1"/>
    </xf>
    <xf numFmtId="0" fontId="54" fillId="27" borderId="11" xfId="0" applyFont="1" applyFill="1" applyBorder="1" applyAlignment="1">
      <alignment horizontal="center" vertical="center" wrapText="1"/>
    </xf>
    <xf numFmtId="172" fontId="41" fillId="0" borderId="14" xfId="0" applyNumberFormat="1" applyFont="1" applyBorder="1" applyAlignment="1">
      <alignment horizontal="center" vertical="center"/>
    </xf>
    <xf numFmtId="172" fontId="41" fillId="0" borderId="73" xfId="0" applyNumberFormat="1" applyFont="1" applyBorder="1" applyAlignment="1">
      <alignment horizontal="center" vertical="center"/>
    </xf>
    <xf numFmtId="172" fontId="41" fillId="0" borderId="31" xfId="0" applyNumberFormat="1" applyFont="1" applyBorder="1" applyAlignment="1">
      <alignment horizontal="center" vertical="center"/>
    </xf>
    <xf numFmtId="172" fontId="72" fillId="0" borderId="0" xfId="36" applyNumberFormat="1" applyFont="1" applyAlignment="1">
      <alignment horizontal="center"/>
    </xf>
    <xf numFmtId="0" fontId="72" fillId="0" borderId="0" xfId="36" applyFont="1" applyAlignment="1">
      <alignment horizontal="center"/>
    </xf>
    <xf numFmtId="168" fontId="72" fillId="0" borderId="0" xfId="36" applyNumberFormat="1" applyFont="1" applyAlignment="1">
      <alignment horizontal="center"/>
    </xf>
    <xf numFmtId="172" fontId="66" fillId="0" borderId="14" xfId="36" applyNumberFormat="1" applyFont="1" applyBorder="1" applyAlignment="1">
      <alignment horizontal="right" vertical="center"/>
    </xf>
    <xf numFmtId="172" fontId="66" fillId="0" borderId="31" xfId="36" applyNumberFormat="1" applyFont="1" applyBorder="1" applyAlignment="1">
      <alignment horizontal="right" vertical="center"/>
    </xf>
    <xf numFmtId="172" fontId="66" fillId="0" borderId="33" xfId="36" applyNumberFormat="1" applyFont="1" applyBorder="1" applyAlignment="1">
      <alignment horizontal="right" vertical="center"/>
    </xf>
    <xf numFmtId="172" fontId="66" fillId="0" borderId="30" xfId="36" applyNumberFormat="1" applyFont="1" applyBorder="1" applyAlignment="1">
      <alignment horizontal="right" vertical="center"/>
    </xf>
    <xf numFmtId="0" fontId="55" fillId="0" borderId="31" xfId="39" applyFont="1" applyFill="1" applyBorder="1" applyAlignment="1">
      <alignment horizontal="center" vertical="center" wrapText="1"/>
    </xf>
    <xf numFmtId="0" fontId="55" fillId="0" borderId="11" xfId="39" applyFont="1" applyFill="1" applyBorder="1" applyAlignment="1">
      <alignment horizontal="center" vertical="center" wrapText="1"/>
    </xf>
    <xf numFmtId="0" fontId="66" fillId="28" borderId="14" xfId="36" applyFont="1" applyFill="1" applyBorder="1" applyAlignment="1">
      <alignment horizontal="center" vertical="center"/>
    </xf>
    <xf numFmtId="0" fontId="66" fillId="28" borderId="31" xfId="36" applyFont="1" applyFill="1" applyBorder="1" applyAlignment="1">
      <alignment horizontal="center" vertical="center"/>
    </xf>
    <xf numFmtId="0" fontId="54" fillId="28" borderId="14" xfId="36" applyFont="1" applyFill="1" applyBorder="1" applyAlignment="1">
      <alignment horizontal="center" vertical="center"/>
    </xf>
    <xf numFmtId="0" fontId="54" fillId="28" borderId="31" xfId="36" applyFont="1" applyFill="1" applyBorder="1" applyAlignment="1">
      <alignment horizontal="center" vertical="center"/>
    </xf>
    <xf numFmtId="172" fontId="66" fillId="0" borderId="14" xfId="36" applyNumberFormat="1" applyFont="1" applyFill="1" applyBorder="1" applyAlignment="1">
      <alignment horizontal="right" vertical="center"/>
    </xf>
    <xf numFmtId="172" fontId="66" fillId="0" borderId="73" xfId="36" applyNumberFormat="1" applyFont="1" applyFill="1" applyBorder="1" applyAlignment="1">
      <alignment horizontal="right" vertical="center"/>
    </xf>
    <xf numFmtId="172" fontId="66" fillId="0" borderId="31" xfId="36" applyNumberFormat="1" applyFont="1" applyFill="1" applyBorder="1" applyAlignment="1">
      <alignment horizontal="right" vertical="center"/>
    </xf>
    <xf numFmtId="172" fontId="66" fillId="0" borderId="14" xfId="36" applyNumberFormat="1" applyFont="1" applyFill="1" applyBorder="1" applyAlignment="1">
      <alignment horizontal="right"/>
    </xf>
    <xf numFmtId="0" fontId="66" fillId="0" borderId="73" xfId="36" applyFont="1" applyFill="1" applyBorder="1" applyAlignment="1">
      <alignment horizontal="right"/>
    </xf>
    <xf numFmtId="0" fontId="66" fillId="0" borderId="31" xfId="36" applyFont="1" applyFill="1" applyBorder="1" applyAlignment="1">
      <alignment horizontal="right"/>
    </xf>
    <xf numFmtId="168" fontId="66" fillId="28" borderId="14" xfId="36" applyNumberFormat="1" applyFont="1" applyFill="1" applyBorder="1" applyAlignment="1">
      <alignment horizontal="right" vertical="center"/>
    </xf>
    <xf numFmtId="168" fontId="66" fillId="28" borderId="31" xfId="36" applyNumberFormat="1" applyFont="1" applyFill="1" applyBorder="1" applyAlignment="1">
      <alignment horizontal="right" vertical="center"/>
    </xf>
    <xf numFmtId="0" fontId="66" fillId="0" borderId="11" xfId="39" applyFont="1" applyFill="1" applyBorder="1" applyAlignment="1">
      <alignment horizontal="left" vertical="center" wrapText="1"/>
    </xf>
    <xf numFmtId="49" fontId="31" fillId="0" borderId="11" xfId="39" applyNumberFormat="1" applyFont="1" applyFill="1" applyBorder="1" applyAlignment="1">
      <alignment horizontal="center" vertical="center" wrapText="1"/>
    </xf>
    <xf numFmtId="0" fontId="66" fillId="0" borderId="11" xfId="0" applyFont="1" applyFill="1" applyBorder="1" applyAlignment="1">
      <alignment horizontal="left" vertical="center" wrapText="1"/>
    </xf>
    <xf numFmtId="0" fontId="31" fillId="0" borderId="11" xfId="39" applyFont="1" applyFill="1" applyBorder="1" applyAlignment="1">
      <alignment horizontal="center" vertical="center" wrapText="1"/>
    </xf>
    <xf numFmtId="1" fontId="31" fillId="0" borderId="14" xfId="0" applyNumberFormat="1" applyFont="1" applyFill="1" applyBorder="1" applyAlignment="1">
      <alignment horizontal="center" vertical="center" wrapText="1"/>
    </xf>
    <xf numFmtId="1" fontId="31" fillId="0" borderId="31" xfId="0" applyNumberFormat="1" applyFont="1" applyFill="1" applyBorder="1" applyAlignment="1">
      <alignment horizontal="center" vertical="center" wrapText="1"/>
    </xf>
    <xf numFmtId="49" fontId="31" fillId="0" borderId="14" xfId="39" applyNumberFormat="1" applyFont="1" applyFill="1" applyBorder="1" applyAlignment="1">
      <alignment horizontal="center" vertical="center" wrapText="1"/>
    </xf>
    <xf numFmtId="49" fontId="31" fillId="0" borderId="31" xfId="39" applyNumberFormat="1" applyFont="1" applyFill="1" applyBorder="1" applyAlignment="1">
      <alignment horizontal="center" vertical="center" wrapText="1"/>
    </xf>
    <xf numFmtId="0" fontId="41" fillId="27" borderId="14" xfId="38" applyNumberFormat="1" applyFont="1" applyFill="1" applyBorder="1" applyAlignment="1">
      <alignment horizontal="right" vertical="center" wrapText="1"/>
    </xf>
    <xf numFmtId="0" fontId="41" fillId="27" borderId="31" xfId="38" applyNumberFormat="1" applyFont="1" applyFill="1" applyBorder="1" applyAlignment="1">
      <alignment horizontal="right" vertical="center" wrapText="1"/>
    </xf>
    <xf numFmtId="172" fontId="41" fillId="27" borderId="14" xfId="38" applyNumberFormat="1" applyFont="1" applyFill="1" applyBorder="1" applyAlignment="1">
      <alignment horizontal="right" vertical="center" wrapText="1"/>
    </xf>
    <xf numFmtId="0" fontId="64" fillId="0" borderId="0" xfId="36" applyFont="1" applyFill="1" applyAlignment="1">
      <alignment horizontal="right" vertical="top" wrapText="1"/>
    </xf>
    <xf numFmtId="0" fontId="76" fillId="0" borderId="77" xfId="36" applyFont="1" applyFill="1" applyBorder="1" applyAlignment="1">
      <alignment horizontal="right"/>
    </xf>
    <xf numFmtId="0" fontId="21" fillId="0" borderId="54" xfId="36" applyFont="1" applyFill="1" applyBorder="1" applyAlignment="1">
      <alignment horizontal="right" vertical="top"/>
    </xf>
    <xf numFmtId="0" fontId="76" fillId="0" borderId="11" xfId="36" applyFont="1" applyBorder="1" applyAlignment="1">
      <alignment horizontal="center" vertical="center"/>
    </xf>
    <xf numFmtId="0" fontId="64" fillId="0" borderId="0" xfId="36" applyFont="1" applyFill="1" applyAlignment="1">
      <alignment horizontal="right"/>
    </xf>
    <xf numFmtId="0" fontId="76" fillId="27" borderId="20" xfId="36" applyFont="1" applyFill="1" applyBorder="1" applyAlignment="1">
      <alignment horizontal="center" vertical="center"/>
    </xf>
    <xf numFmtId="0" fontId="76" fillId="27" borderId="13" xfId="36" applyFont="1" applyFill="1" applyBorder="1" applyAlignment="1">
      <alignment horizontal="center" vertical="center"/>
    </xf>
    <xf numFmtId="0" fontId="76" fillId="27" borderId="11" xfId="36" applyFont="1" applyFill="1" applyBorder="1" applyAlignment="1">
      <alignment horizontal="center" vertical="center"/>
    </xf>
    <xf numFmtId="0" fontId="66" fillId="0" borderId="0" xfId="36" applyFont="1" applyFill="1" applyAlignment="1">
      <alignment horizontal="center"/>
    </xf>
    <xf numFmtId="0" fontId="76" fillId="27" borderId="11" xfId="36" applyFont="1" applyFill="1" applyBorder="1" applyAlignment="1">
      <alignment horizontal="center" vertical="center" wrapText="1"/>
    </xf>
    <xf numFmtId="0" fontId="76" fillId="0" borderId="11" xfId="36" applyFont="1" applyBorder="1" applyAlignment="1">
      <alignment horizontal="center" vertical="center" wrapText="1"/>
    </xf>
    <xf numFmtId="0" fontId="21" fillId="0" borderId="0" xfId="36" applyFont="1" applyFill="1" applyAlignment="1">
      <alignment horizontal="center"/>
    </xf>
    <xf numFmtId="0" fontId="30" fillId="0" borderId="11" xfId="36" applyFont="1" applyBorder="1" applyAlignment="1">
      <alignment horizontal="center" vertical="center" wrapText="1"/>
    </xf>
    <xf numFmtId="0" fontId="76" fillId="0" borderId="11" xfId="36" applyFont="1" applyFill="1" applyBorder="1" applyAlignment="1">
      <alignment horizontal="center" vertical="center" wrapText="1"/>
    </xf>
    <xf numFmtId="168" fontId="66" fillId="28" borderId="33" xfId="36" applyNumberFormat="1" applyFont="1" applyFill="1" applyBorder="1" applyAlignment="1">
      <alignment horizontal="right" vertical="center"/>
    </xf>
    <xf numFmtId="168" fontId="66" fillId="28" borderId="30" xfId="36" applyNumberFormat="1" applyFont="1" applyFill="1" applyBorder="1" applyAlignment="1">
      <alignment horizontal="right" vertical="center"/>
    </xf>
    <xf numFmtId="0" fontId="76" fillId="0" borderId="20" xfId="36" applyFont="1" applyBorder="1" applyAlignment="1">
      <alignment horizontal="center" vertical="center"/>
    </xf>
    <xf numFmtId="0" fontId="76" fillId="0" borderId="19" xfId="36" applyFont="1" applyBorder="1" applyAlignment="1">
      <alignment horizontal="center" vertical="center"/>
    </xf>
    <xf numFmtId="0" fontId="76" fillId="0" borderId="69" xfId="36" applyFont="1" applyBorder="1" applyAlignment="1">
      <alignment horizontal="center" vertical="center"/>
    </xf>
    <xf numFmtId="172" fontId="66" fillId="27" borderId="33" xfId="36" applyNumberFormat="1" applyFont="1" applyFill="1" applyBorder="1" applyAlignment="1">
      <alignment horizontal="right" vertical="center"/>
    </xf>
    <xf numFmtId="172" fontId="66" fillId="27" borderId="39" xfId="36" applyNumberFormat="1" applyFont="1" applyFill="1" applyBorder="1" applyAlignment="1">
      <alignment horizontal="right" vertical="center"/>
    </xf>
    <xf numFmtId="172" fontId="66" fillId="27" borderId="30" xfId="36" applyNumberFormat="1" applyFont="1" applyFill="1" applyBorder="1" applyAlignment="1">
      <alignment horizontal="right" vertical="center"/>
    </xf>
    <xf numFmtId="172" fontId="66" fillId="27" borderId="14" xfId="36" applyNumberFormat="1" applyFont="1" applyFill="1" applyBorder="1" applyAlignment="1">
      <alignment horizontal="right" vertical="center"/>
    </xf>
    <xf numFmtId="172" fontId="66" fillId="27" borderId="73" xfId="36" applyNumberFormat="1" applyFont="1" applyFill="1" applyBorder="1" applyAlignment="1">
      <alignment horizontal="right" vertical="center"/>
    </xf>
    <xf numFmtId="172" fontId="66" fillId="27" borderId="31" xfId="36" applyNumberFormat="1" applyFont="1" applyFill="1" applyBorder="1" applyAlignment="1">
      <alignment horizontal="right" vertical="center"/>
    </xf>
    <xf numFmtId="172" fontId="66" fillId="0" borderId="11" xfId="36" applyNumberFormat="1" applyFont="1" applyBorder="1" applyAlignment="1">
      <alignment horizontal="right" vertical="center"/>
    </xf>
    <xf numFmtId="0" fontId="66" fillId="0" borderId="11" xfId="36" applyFont="1" applyBorder="1" applyAlignment="1">
      <alignment horizontal="right" vertical="center"/>
    </xf>
    <xf numFmtId="172" fontId="66" fillId="0" borderId="73" xfId="36" applyNumberFormat="1" applyFont="1" applyBorder="1" applyAlignment="1">
      <alignment horizontal="right" vertical="center"/>
    </xf>
    <xf numFmtId="172" fontId="66" fillId="0" borderId="14" xfId="36" applyNumberFormat="1" applyFont="1" applyFill="1" applyBorder="1" applyAlignment="1">
      <alignment horizontal="center" vertical="center"/>
    </xf>
    <xf numFmtId="172" fontId="66" fillId="0" borderId="73" xfId="36" applyNumberFormat="1" applyFont="1" applyFill="1" applyBorder="1" applyAlignment="1">
      <alignment horizontal="center" vertical="center"/>
    </xf>
    <xf numFmtId="172" fontId="66" fillId="0" borderId="31" xfId="36" applyNumberFormat="1" applyFont="1" applyFill="1" applyBorder="1" applyAlignment="1">
      <alignment horizontal="center" vertical="center"/>
    </xf>
    <xf numFmtId="0" fontId="66" fillId="0" borderId="39" xfId="36" applyFont="1" applyBorder="1" applyAlignment="1">
      <alignment horizontal="right" vertical="center"/>
    </xf>
    <xf numFmtId="0" fontId="66" fillId="0" borderId="30" xfId="36" applyFont="1" applyBorder="1" applyAlignment="1">
      <alignment horizontal="right" vertical="center"/>
    </xf>
    <xf numFmtId="172" fontId="66" fillId="0" borderId="33" xfId="36" applyNumberFormat="1" applyFont="1" applyFill="1" applyBorder="1" applyAlignment="1">
      <alignment horizontal="right" vertical="center"/>
    </xf>
    <xf numFmtId="172" fontId="66" fillId="0" borderId="39" xfId="36" applyNumberFormat="1" applyFont="1" applyFill="1" applyBorder="1" applyAlignment="1">
      <alignment horizontal="right" vertical="center"/>
    </xf>
    <xf numFmtId="172" fontId="66" fillId="0" borderId="30" xfId="36" applyNumberFormat="1" applyFont="1" applyFill="1" applyBorder="1" applyAlignment="1">
      <alignment horizontal="right" vertical="center"/>
    </xf>
    <xf numFmtId="0" fontId="66" fillId="0" borderId="73" xfId="36" applyFont="1" applyBorder="1" applyAlignment="1">
      <alignment horizontal="right" vertical="center"/>
    </xf>
    <xf numFmtId="0" fontId="66" fillId="0" borderId="31" xfId="36" applyFont="1" applyBorder="1" applyAlignment="1">
      <alignment horizontal="right" vertical="center"/>
    </xf>
    <xf numFmtId="172" fontId="2" fillId="0" borderId="14" xfId="0" applyNumberFormat="1" applyFont="1" applyFill="1" applyBorder="1" applyAlignment="1">
      <alignment horizontal="center" vertical="center" wrapText="1"/>
    </xf>
    <xf numFmtId="172" fontId="2" fillId="0" borderId="31" xfId="0" applyNumberFormat="1" applyFont="1" applyFill="1" applyBorder="1" applyAlignment="1">
      <alignment horizontal="center" vertical="center" wrapText="1"/>
    </xf>
    <xf numFmtId="1" fontId="2" fillId="0" borderId="14" xfId="0" applyNumberFormat="1" applyFont="1" applyFill="1" applyBorder="1" applyAlignment="1">
      <alignment horizontal="center" vertical="center" wrapText="1"/>
    </xf>
    <xf numFmtId="1" fontId="2" fillId="0" borderId="31" xfId="0" applyNumberFormat="1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75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2" fillId="0" borderId="14" xfId="37" applyFont="1" applyFill="1" applyBorder="1" applyAlignment="1">
      <alignment horizontal="center" vertical="center" wrapText="1"/>
    </xf>
    <xf numFmtId="0" fontId="2" fillId="0" borderId="31" xfId="37" applyFont="1" applyFill="1" applyBorder="1" applyAlignment="1">
      <alignment horizontal="center" vertical="center" wrapText="1"/>
    </xf>
    <xf numFmtId="49" fontId="2" fillId="0" borderId="73" xfId="0" applyNumberFormat="1" applyFont="1" applyFill="1" applyBorder="1" applyAlignment="1">
      <alignment horizontal="center" vertical="center" wrapText="1"/>
    </xf>
    <xf numFmtId="172" fontId="2" fillId="0" borderId="73" xfId="0" applyNumberFormat="1" applyFont="1" applyFill="1" applyBorder="1" applyAlignment="1">
      <alignment horizontal="center" vertical="center" wrapText="1"/>
    </xf>
    <xf numFmtId="1" fontId="2" fillId="0" borderId="73" xfId="0" applyNumberFormat="1" applyFont="1" applyFill="1" applyBorder="1" applyAlignment="1">
      <alignment horizontal="center" vertical="center" wrapText="1"/>
    </xf>
    <xf numFmtId="0" fontId="2" fillId="0" borderId="31" xfId="39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31" borderId="39" xfId="0" applyFont="1" applyFill="1" applyBorder="1" applyAlignment="1">
      <alignment horizontal="center" vertical="center" wrapText="1"/>
    </xf>
    <xf numFmtId="0" fontId="2" fillId="31" borderId="30" xfId="0" applyFont="1" applyFill="1" applyBorder="1" applyAlignment="1">
      <alignment horizontal="center" vertical="center" wrapText="1"/>
    </xf>
    <xf numFmtId="0" fontId="55" fillId="31" borderId="73" xfId="0" applyFont="1" applyFill="1" applyBorder="1" applyAlignment="1">
      <alignment horizontal="center" vertical="center" wrapText="1"/>
    </xf>
    <xf numFmtId="0" fontId="55" fillId="31" borderId="31" xfId="0" applyFont="1" applyFill="1" applyBorder="1" applyAlignment="1">
      <alignment horizontal="center" vertical="center" wrapText="1"/>
    </xf>
    <xf numFmtId="172" fontId="2" fillId="31" borderId="73" xfId="0" applyNumberFormat="1" applyFont="1" applyFill="1" applyBorder="1" applyAlignment="1">
      <alignment horizontal="center" vertical="center" wrapText="1"/>
    </xf>
    <xf numFmtId="172" fontId="2" fillId="31" borderId="31" xfId="0" applyNumberFormat="1" applyFont="1" applyFill="1" applyBorder="1" applyAlignment="1">
      <alignment horizontal="center" vertical="center" wrapText="1"/>
    </xf>
    <xf numFmtId="0" fontId="2" fillId="31" borderId="73" xfId="0" applyFont="1" applyFill="1" applyBorder="1" applyAlignment="1">
      <alignment horizontal="center" vertical="center" wrapText="1"/>
    </xf>
    <xf numFmtId="0" fontId="2" fillId="31" borderId="31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55" fillId="0" borderId="0" xfId="0" applyFont="1" applyAlignment="1">
      <alignment horizontal="center"/>
    </xf>
    <xf numFmtId="0" fontId="1" fillId="31" borderId="75" xfId="0" applyFont="1" applyFill="1" applyBorder="1" applyAlignment="1">
      <alignment horizontal="center" vertical="center" wrapText="1"/>
    </xf>
    <xf numFmtId="0" fontId="1" fillId="31" borderId="32" xfId="0" applyFont="1" applyFill="1" applyBorder="1" applyAlignment="1">
      <alignment horizontal="center" vertical="center" wrapText="1"/>
    </xf>
    <xf numFmtId="49" fontId="78" fillId="0" borderId="0" xfId="0" applyNumberFormat="1" applyFont="1" applyAlignment="1">
      <alignment horizontal="left" vertical="center" wrapText="1"/>
    </xf>
    <xf numFmtId="0" fontId="81" fillId="0" borderId="0" xfId="0" applyFont="1" applyAlignment="1">
      <alignment horizontal="left" vertical="center"/>
    </xf>
    <xf numFmtId="0" fontId="82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/>
    </xf>
    <xf numFmtId="0" fontId="78" fillId="0" borderId="0" xfId="0" applyFont="1" applyAlignment="1">
      <alignment horizontal="left" vertical="center" wrapText="1"/>
    </xf>
    <xf numFmtId="49" fontId="40" fillId="0" borderId="0" xfId="0" applyNumberFormat="1" applyFont="1" applyAlignment="1">
      <alignment horizontal="left"/>
    </xf>
    <xf numFmtId="49" fontId="78" fillId="0" borderId="0" xfId="0" applyNumberFormat="1" applyFont="1" applyAlignment="1">
      <alignment horizontal="left" wrapText="1"/>
    </xf>
    <xf numFmtId="4" fontId="55" fillId="0" borderId="14" xfId="39" applyNumberFormat="1" applyFont="1" applyFill="1" applyBorder="1" applyAlignment="1">
      <alignment horizontal="center" vertical="center" wrapText="1"/>
    </xf>
    <xf numFmtId="4" fontId="55" fillId="0" borderId="73" xfId="39" applyNumberFormat="1" applyFont="1" applyFill="1" applyBorder="1" applyAlignment="1">
      <alignment horizontal="center" vertical="center" wrapText="1"/>
    </xf>
    <xf numFmtId="4" fontId="55" fillId="0" borderId="31" xfId="39" applyNumberFormat="1" applyFont="1" applyFill="1" applyBorder="1" applyAlignment="1">
      <alignment horizontal="center" vertical="center" wrapText="1"/>
    </xf>
    <xf numFmtId="2" fontId="55" fillId="0" borderId="14" xfId="0" applyNumberFormat="1" applyFont="1" applyFill="1" applyBorder="1" applyAlignment="1">
      <alignment horizontal="center" vertical="center" wrapText="1"/>
    </xf>
    <xf numFmtId="2" fontId="55" fillId="0" borderId="73" xfId="0" applyNumberFormat="1" applyFont="1" applyFill="1" applyBorder="1" applyAlignment="1">
      <alignment horizontal="center" vertical="center" wrapText="1"/>
    </xf>
    <xf numFmtId="2" fontId="55" fillId="0" borderId="31" xfId="0" applyNumberFormat="1" applyFont="1" applyFill="1" applyBorder="1" applyAlignment="1">
      <alignment horizontal="center" vertical="center" wrapText="1"/>
    </xf>
    <xf numFmtId="0" fontId="55" fillId="0" borderId="14" xfId="0" applyFont="1" applyFill="1" applyBorder="1" applyAlignment="1">
      <alignment horizontal="center" vertical="center" wrapText="1"/>
    </xf>
    <xf numFmtId="0" fontId="55" fillId="0" borderId="73" xfId="0" applyFont="1" applyFill="1" applyBorder="1" applyAlignment="1">
      <alignment horizontal="center" vertical="center" wrapText="1"/>
    </xf>
    <xf numFmtId="0" fontId="55" fillId="0" borderId="31" xfId="0" applyFont="1" applyFill="1" applyBorder="1" applyAlignment="1">
      <alignment horizontal="center" vertical="center" wrapText="1"/>
    </xf>
    <xf numFmtId="0" fontId="2" fillId="27" borderId="14" xfId="0" applyFont="1" applyFill="1" applyBorder="1" applyAlignment="1">
      <alignment horizontal="center"/>
    </xf>
    <xf numFmtId="0" fontId="2" fillId="27" borderId="73" xfId="0" applyFont="1" applyFill="1" applyBorder="1" applyAlignment="1">
      <alignment horizontal="center"/>
    </xf>
    <xf numFmtId="0" fontId="2" fillId="27" borderId="31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73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63" fillId="0" borderId="14" xfId="0" applyFont="1" applyBorder="1" applyAlignment="1">
      <alignment horizontal="left" vertical="top" wrapText="1"/>
    </xf>
    <xf numFmtId="0" fontId="63" fillId="0" borderId="73" xfId="0" applyFont="1" applyBorder="1" applyAlignment="1">
      <alignment horizontal="left" vertical="top" wrapText="1"/>
    </xf>
    <xf numFmtId="0" fontId="63" fillId="0" borderId="31" xfId="0" applyFont="1" applyBorder="1" applyAlignment="1">
      <alignment horizontal="left" vertical="top" wrapText="1"/>
    </xf>
    <xf numFmtId="0" fontId="66" fillId="0" borderId="14" xfId="0" applyFont="1" applyBorder="1" applyAlignment="1">
      <alignment horizontal="left" vertical="top" wrapText="1"/>
    </xf>
    <xf numFmtId="0" fontId="66" fillId="0" borderId="73" xfId="0" applyFont="1" applyBorder="1" applyAlignment="1">
      <alignment horizontal="left" vertical="top" wrapText="1"/>
    </xf>
    <xf numFmtId="0" fontId="66" fillId="0" borderId="31" xfId="0" applyFont="1" applyBorder="1" applyAlignment="1">
      <alignment horizontal="left" vertical="top" wrapText="1"/>
    </xf>
    <xf numFmtId="172" fontId="2" fillId="0" borderId="14" xfId="0" applyNumberFormat="1" applyFont="1" applyFill="1" applyBorder="1" applyAlignment="1">
      <alignment horizontal="right" vertical="center" wrapText="1"/>
    </xf>
    <xf numFmtId="172" fontId="2" fillId="0" borderId="73" xfId="0" applyNumberFormat="1" applyFont="1" applyFill="1" applyBorder="1" applyAlignment="1">
      <alignment horizontal="right" vertical="center" wrapText="1"/>
    </xf>
    <xf numFmtId="172" fontId="2" fillId="0" borderId="31" xfId="0" applyNumberFormat="1" applyFont="1" applyFill="1" applyBorder="1" applyAlignment="1">
      <alignment horizontal="right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right" vertical="center" wrapText="1"/>
    </xf>
    <xf numFmtId="0" fontId="84" fillId="0" borderId="11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4" fillId="0" borderId="20" xfId="0" applyFont="1" applyBorder="1" applyAlignment="1">
      <alignment horizontal="center" vertical="center" wrapText="1"/>
    </xf>
    <xf numFmtId="0" fontId="54" fillId="0" borderId="71" xfId="0" applyFont="1" applyBorder="1" applyAlignment="1">
      <alignment horizontal="center" vertical="center" wrapText="1"/>
    </xf>
    <xf numFmtId="0" fontId="50" fillId="0" borderId="0" xfId="0" applyFont="1" applyAlignment="1">
      <alignment horizontal="center"/>
    </xf>
    <xf numFmtId="0" fontId="84" fillId="27" borderId="11" xfId="0" applyFont="1" applyFill="1" applyBorder="1" applyAlignment="1">
      <alignment horizontal="center" vertical="center" wrapText="1"/>
    </xf>
    <xf numFmtId="0" fontId="84" fillId="27" borderId="11" xfId="0" applyFont="1" applyFill="1" applyBorder="1" applyAlignment="1">
      <alignment horizontal="center" vertical="center"/>
    </xf>
    <xf numFmtId="0" fontId="66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39" fillId="0" borderId="0" xfId="0" applyFont="1" applyAlignment="1">
      <alignment horizontal="left" vertical="center"/>
    </xf>
    <xf numFmtId="0" fontId="39" fillId="0" borderId="0" xfId="0" applyFont="1" applyFill="1" applyAlignment="1">
      <alignment horizontal="center" vertical="center"/>
    </xf>
    <xf numFmtId="0" fontId="84" fillId="0" borderId="11" xfId="0" applyFont="1" applyBorder="1" applyAlignment="1">
      <alignment horizontal="center" vertical="center"/>
    </xf>
    <xf numFmtId="0" fontId="38" fillId="0" borderId="0" xfId="0" applyFont="1" applyAlignment="1">
      <alignment horizontal="left" vertical="center"/>
    </xf>
    <xf numFmtId="0" fontId="28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top"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Border="1" applyAlignment="1"/>
    <xf numFmtId="0" fontId="2" fillId="0" borderId="25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49" xfId="0" applyNumberFormat="1" applyFont="1" applyFill="1" applyBorder="1" applyAlignment="1">
      <alignment horizontal="center" vertical="center" wrapText="1"/>
    </xf>
    <xf numFmtId="0" fontId="2" fillId="0" borderId="73" xfId="0" applyNumberFormat="1" applyFont="1" applyFill="1" applyBorder="1" applyAlignment="1">
      <alignment horizontal="center" vertical="center" wrapText="1"/>
    </xf>
    <xf numFmtId="0" fontId="2" fillId="0" borderId="31" xfId="0" applyNumberFormat="1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75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justify" vertical="top" wrapText="1"/>
    </xf>
    <xf numFmtId="0" fontId="2" fillId="0" borderId="45" xfId="0" applyFont="1" applyBorder="1" applyAlignment="1">
      <alignment horizontal="justify" vertical="top" wrapText="1"/>
    </xf>
    <xf numFmtId="0" fontId="2" fillId="0" borderId="0" xfId="0" applyFont="1" applyAlignment="1">
      <alignment horizontal="center" vertical="center" wrapText="1"/>
    </xf>
    <xf numFmtId="0" fontId="2" fillId="0" borderId="31" xfId="0" applyFont="1" applyBorder="1" applyAlignment="1">
      <alignment vertical="top" wrapText="1"/>
    </xf>
    <xf numFmtId="0" fontId="2" fillId="0" borderId="32" xfId="0" applyFont="1" applyBorder="1" applyAlignment="1">
      <alignment vertical="top" wrapText="1"/>
    </xf>
    <xf numFmtId="0" fontId="2" fillId="0" borderId="11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justify" vertical="top" wrapText="1"/>
    </xf>
    <xf numFmtId="0" fontId="40" fillId="0" borderId="0" xfId="0" applyFont="1" applyAlignment="1">
      <alignment horizontal="center" vertical="center"/>
    </xf>
    <xf numFmtId="0" fontId="39" fillId="0" borderId="0" xfId="0" applyFont="1" applyFill="1" applyBorder="1" applyAlignment="1">
      <alignment horizontal="left" vertical="center" wrapText="1"/>
    </xf>
    <xf numFmtId="0" fontId="42" fillId="0" borderId="11" xfId="0" applyFont="1" applyFill="1" applyBorder="1" applyAlignment="1">
      <alignment horizontal="center" vertical="center"/>
    </xf>
    <xf numFmtId="0" fontId="23" fillId="0" borderId="49" xfId="0" applyFont="1" applyBorder="1" applyAlignment="1">
      <alignment horizontal="center" vertical="center" wrapText="1"/>
    </xf>
    <xf numFmtId="0" fontId="23" fillId="0" borderId="73" xfId="0" applyFont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 wrapText="1"/>
    </xf>
    <xf numFmtId="0" fontId="23" fillId="0" borderId="50" xfId="0" applyFont="1" applyBorder="1" applyAlignment="1">
      <alignment horizontal="center" vertical="center" wrapText="1"/>
    </xf>
    <xf numFmtId="0" fontId="23" fillId="0" borderId="75" xfId="0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justify"/>
    </xf>
    <xf numFmtId="0" fontId="2" fillId="0" borderId="0" xfId="0" applyFont="1" applyAlignment="1">
      <alignment horizont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78" xfId="0" applyFont="1" applyBorder="1" applyAlignment="1">
      <alignment horizontal="center" vertical="center" wrapText="1"/>
    </xf>
    <xf numFmtId="0" fontId="23" fillId="0" borderId="40" xfId="0" applyFont="1" applyBorder="1" applyAlignment="1">
      <alignment horizontal="center" vertical="center" wrapText="1"/>
    </xf>
    <xf numFmtId="0" fontId="23" fillId="0" borderId="42" xfId="0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left" vertical="top" wrapText="1"/>
    </xf>
    <xf numFmtId="0" fontId="1" fillId="0" borderId="0" xfId="0" applyFont="1" applyBorder="1" applyAlignment="1">
      <alignment horizontal="left" wrapText="1"/>
    </xf>
    <xf numFmtId="0" fontId="2" fillId="0" borderId="0" xfId="0" applyFont="1" applyFill="1" applyBorder="1" applyAlignment="1">
      <alignment horizontal="center" vertical="justify"/>
    </xf>
    <xf numFmtId="0" fontId="38" fillId="0" borderId="0" xfId="39" applyFont="1" applyAlignment="1">
      <alignment horizontal="left" vertical="justify" readingOrder="1"/>
    </xf>
    <xf numFmtId="2" fontId="30" fillId="0" borderId="0" xfId="0" applyNumberFormat="1" applyFont="1" applyAlignment="1">
      <alignment horizontal="left" vertical="top" wrapText="1"/>
    </xf>
    <xf numFmtId="0" fontId="23" fillId="0" borderId="22" xfId="0" applyFont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0" fillId="0" borderId="12" xfId="0" applyFill="1" applyBorder="1"/>
    <xf numFmtId="0" fontId="1" fillId="0" borderId="0" xfId="0" applyFont="1" applyAlignment="1">
      <alignment horizontal="center" wrapText="1"/>
    </xf>
    <xf numFmtId="0" fontId="1" fillId="0" borderId="0" xfId="0" applyFont="1"/>
    <xf numFmtId="0" fontId="0" fillId="0" borderId="0" xfId="0"/>
    <xf numFmtId="0" fontId="2" fillId="0" borderId="24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78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2" fontId="29" fillId="0" borderId="0" xfId="0" applyNumberFormat="1" applyFont="1" applyAlignment="1">
      <alignment horizontal="center" vertical="top" wrapText="1"/>
    </xf>
    <xf numFmtId="2" fontId="29" fillId="0" borderId="0" xfId="0" applyNumberFormat="1" applyFont="1" applyAlignment="1">
      <alignment horizontal="right" vertical="top" wrapText="1"/>
    </xf>
    <xf numFmtId="2" fontId="2" fillId="0" borderId="0" xfId="0" applyNumberFormat="1" applyFont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85" xfId="0" applyFont="1" applyBorder="1" applyAlignment="1">
      <alignment horizontal="center" vertical="top" wrapText="1"/>
    </xf>
    <xf numFmtId="0" fontId="2" fillId="0" borderId="71" xfId="0" applyFont="1" applyBorder="1" applyAlignment="1">
      <alignment horizontal="center" vertical="top" wrapText="1"/>
    </xf>
    <xf numFmtId="0" fontId="2" fillId="0" borderId="85" xfId="0" applyFont="1" applyBorder="1" applyAlignment="1">
      <alignment horizontal="center" vertical="center" wrapText="1"/>
    </xf>
    <xf numFmtId="0" fontId="2" fillId="0" borderId="0" xfId="0" applyFont="1" applyAlignment="1"/>
    <xf numFmtId="1" fontId="2" fillId="0" borderId="0" xfId="0" applyNumberFormat="1" applyFont="1" applyAlignment="1">
      <alignment horizontal="left" vertical="top"/>
    </xf>
    <xf numFmtId="0" fontId="2" fillId="0" borderId="24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0" fillId="0" borderId="12" xfId="0" applyBorder="1"/>
    <xf numFmtId="0" fontId="2" fillId="0" borderId="78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40" fillId="0" borderId="25" xfId="0" applyFont="1" applyBorder="1" applyAlignment="1">
      <alignment horizontal="center" vertical="center" wrapText="1"/>
    </xf>
    <xf numFmtId="0" fontId="40" fillId="0" borderId="26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31" fillId="0" borderId="0" xfId="0" applyFont="1" applyFill="1" applyAlignment="1">
      <alignment horizontal="center" wrapText="1"/>
    </xf>
    <xf numFmtId="0" fontId="31" fillId="0" borderId="0" xfId="0" applyFont="1" applyFill="1" applyAlignment="1">
      <alignment horizontal="center"/>
    </xf>
    <xf numFmtId="0" fontId="30" fillId="0" borderId="60" xfId="0" applyFont="1" applyFill="1" applyBorder="1" applyAlignment="1">
      <alignment horizontal="left" vertical="top" wrapText="1"/>
    </xf>
    <xf numFmtId="0" fontId="30" fillId="0" borderId="63" xfId="0" applyFont="1" applyFill="1" applyBorder="1" applyAlignment="1">
      <alignment horizontal="left" vertical="top" wrapText="1"/>
    </xf>
    <xf numFmtId="0" fontId="30" fillId="0" borderId="61" xfId="0" applyFont="1" applyFill="1" applyBorder="1" applyAlignment="1">
      <alignment horizontal="left" vertical="top" wrapText="1"/>
    </xf>
    <xf numFmtId="0" fontId="30" fillId="0" borderId="0" xfId="0" applyFont="1" applyFill="1" applyAlignment="1">
      <alignment horizontal="left" wrapText="1"/>
    </xf>
    <xf numFmtId="0" fontId="1" fillId="0" borderId="0" xfId="0" applyFont="1" applyAlignment="1"/>
    <xf numFmtId="1" fontId="1" fillId="0" borderId="0" xfId="0" applyNumberFormat="1" applyFont="1" applyAlignment="1">
      <alignment horizontal="left" vertical="top"/>
    </xf>
    <xf numFmtId="0" fontId="1" fillId="0" borderId="11" xfId="0" applyFont="1" applyBorder="1" applyAlignment="1">
      <alignment horizontal="center" vertical="top" wrapText="1"/>
    </xf>
    <xf numFmtId="0" fontId="2" fillId="0" borderId="6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top" wrapText="1"/>
    </xf>
    <xf numFmtId="0" fontId="2" fillId="0" borderId="80" xfId="0" applyFont="1" applyBorder="1" applyAlignment="1">
      <alignment horizontal="center" vertical="top" wrapText="1"/>
    </xf>
    <xf numFmtId="0" fontId="2" fillId="0" borderId="46" xfId="0" applyFont="1" applyBorder="1" applyAlignment="1">
      <alignment horizontal="center" vertical="top" wrapText="1"/>
    </xf>
    <xf numFmtId="0" fontId="2" fillId="0" borderId="69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45" xfId="0" applyFont="1" applyBorder="1" applyAlignment="1">
      <alignment horizontal="center" vertical="top" wrapText="1"/>
    </xf>
    <xf numFmtId="0" fontId="1" fillId="0" borderId="20" xfId="0" applyNumberFormat="1" applyFont="1" applyFill="1" applyBorder="1" applyAlignment="1">
      <alignment horizontal="center" vertical="top" wrapText="1"/>
    </xf>
    <xf numFmtId="0" fontId="1" fillId="0" borderId="19" xfId="0" applyNumberFormat="1" applyFont="1" applyFill="1" applyBorder="1" applyAlignment="1">
      <alignment horizontal="center" vertical="top" wrapText="1"/>
    </xf>
    <xf numFmtId="0" fontId="1" fillId="0" borderId="45" xfId="0" applyNumberFormat="1" applyFont="1" applyFill="1" applyBorder="1" applyAlignment="1">
      <alignment horizontal="center" vertical="top" wrapText="1"/>
    </xf>
    <xf numFmtId="0" fontId="1" fillId="0" borderId="27" xfId="0" applyNumberFormat="1" applyFont="1" applyFill="1" applyBorder="1" applyAlignment="1">
      <alignment horizontal="center" vertical="top" wrapText="1"/>
    </xf>
    <xf numFmtId="0" fontId="1" fillId="0" borderId="82" xfId="0" applyNumberFormat="1" applyFont="1" applyFill="1" applyBorder="1" applyAlignment="1">
      <alignment horizontal="center" vertical="top" wrapText="1"/>
    </xf>
    <xf numFmtId="0" fontId="1" fillId="0" borderId="66" xfId="0" applyNumberFormat="1" applyFont="1" applyFill="1" applyBorder="1" applyAlignment="1">
      <alignment horizontal="center" vertical="top" wrapText="1"/>
    </xf>
    <xf numFmtId="0" fontId="2" fillId="0" borderId="27" xfId="0" applyNumberFormat="1" applyFont="1" applyFill="1" applyBorder="1" applyAlignment="1">
      <alignment horizontal="center" vertical="top" wrapText="1"/>
    </xf>
    <xf numFmtId="0" fontId="0" fillId="0" borderId="82" xfId="0" applyFill="1" applyBorder="1" applyAlignment="1">
      <alignment horizontal="center" vertical="top" wrapText="1"/>
    </xf>
    <xf numFmtId="0" fontId="0" fillId="0" borderId="66" xfId="0" applyFill="1" applyBorder="1" applyAlignment="1">
      <alignment horizontal="center" vertical="top" wrapText="1"/>
    </xf>
    <xf numFmtId="0" fontId="1" fillId="0" borderId="35" xfId="0" applyNumberFormat="1" applyFont="1" applyFill="1" applyBorder="1" applyAlignment="1">
      <alignment horizontal="center" vertical="top" wrapText="1"/>
    </xf>
    <xf numFmtId="0" fontId="1" fillId="0" borderId="80" xfId="0" applyNumberFormat="1" applyFont="1" applyFill="1" applyBorder="1" applyAlignment="1">
      <alignment horizontal="center" vertical="top" wrapText="1"/>
    </xf>
    <xf numFmtId="0" fontId="1" fillId="0" borderId="46" xfId="0" applyNumberFormat="1" applyFont="1" applyFill="1" applyBorder="1" applyAlignment="1">
      <alignment horizontal="center" vertical="top" wrapText="1"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 horizontal="center"/>
    </xf>
    <xf numFmtId="0" fontId="1" fillId="0" borderId="0" xfId="0" applyFont="1" applyFill="1" applyAlignment="1">
      <alignment horizontal="left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35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81" xfId="0" applyFont="1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81" xfId="0" applyFill="1" applyBorder="1" applyAlignment="1">
      <alignment horizontal="center" wrapText="1"/>
    </xf>
    <xf numFmtId="0" fontId="0" fillId="0" borderId="42" xfId="0" applyFill="1" applyBorder="1" applyAlignment="1">
      <alignment horizontal="center" wrapText="1"/>
    </xf>
    <xf numFmtId="0" fontId="0" fillId="0" borderId="77" xfId="0" applyFill="1" applyBorder="1" applyAlignment="1">
      <alignment horizontal="center" wrapText="1"/>
    </xf>
    <xf numFmtId="0" fontId="0" fillId="0" borderId="38" xfId="0" applyFill="1" applyBorder="1" applyAlignment="1">
      <alignment horizontal="center" wrapText="1"/>
    </xf>
    <xf numFmtId="173" fontId="1" fillId="0" borderId="20" xfId="37" applyNumberFormat="1" applyFont="1" applyBorder="1" applyAlignment="1">
      <alignment horizontal="center" wrapText="1"/>
    </xf>
    <xf numFmtId="173" fontId="1" fillId="0" borderId="71" xfId="37" applyNumberFormat="1" applyFont="1" applyBorder="1" applyAlignment="1">
      <alignment horizontal="center" wrapText="1"/>
    </xf>
    <xf numFmtId="165" fontId="36" fillId="0" borderId="0" xfId="37" applyNumberFormat="1" applyFont="1" applyAlignment="1">
      <alignment horizontal="left" wrapText="1"/>
    </xf>
    <xf numFmtId="165" fontId="26" fillId="24" borderId="11" xfId="37" applyNumberFormat="1" applyFont="1" applyFill="1" applyBorder="1" applyAlignment="1">
      <alignment horizontal="center" wrapText="1"/>
    </xf>
    <xf numFmtId="165" fontId="1" fillId="0" borderId="11" xfId="37" applyNumberFormat="1" applyFont="1" applyBorder="1" applyAlignment="1">
      <alignment horizontal="center" wrapText="1"/>
    </xf>
    <xf numFmtId="173" fontId="1" fillId="0" borderId="11" xfId="37" applyNumberFormat="1" applyFont="1" applyBorder="1" applyAlignment="1">
      <alignment horizontal="center" wrapText="1"/>
    </xf>
    <xf numFmtId="0" fontId="2" fillId="0" borderId="0" xfId="37" applyFont="1" applyAlignment="1">
      <alignment horizontal="center"/>
    </xf>
    <xf numFmtId="2" fontId="2" fillId="0" borderId="0" xfId="37" applyNumberFormat="1" applyFont="1" applyAlignment="1">
      <alignment horizontal="center" vertical="top" wrapText="1"/>
    </xf>
    <xf numFmtId="0" fontId="50" fillId="0" borderId="0" xfId="0" applyFont="1" applyAlignment="1">
      <alignment horizontal="center" wrapText="1"/>
    </xf>
    <xf numFmtId="0" fontId="49" fillId="0" borderId="24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/>
    </xf>
    <xf numFmtId="0" fontId="49" fillId="0" borderId="25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35" xfId="0" applyFont="1" applyBorder="1" applyAlignment="1">
      <alignment horizontal="center" vertical="center" wrapText="1"/>
    </xf>
    <xf numFmtId="0" fontId="49" fillId="0" borderId="80" xfId="0" applyFont="1" applyBorder="1" applyAlignment="1">
      <alignment horizontal="center" vertical="center" wrapText="1"/>
    </xf>
    <xf numFmtId="0" fontId="49" fillId="0" borderId="76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2" fillId="0" borderId="57" xfId="0" applyFont="1" applyFill="1" applyBorder="1" applyAlignment="1">
      <alignment horizontal="center" vertical="center" wrapText="1"/>
    </xf>
    <xf numFmtId="0" fontId="2" fillId="0" borderId="83" xfId="0" applyFont="1" applyFill="1" applyBorder="1" applyAlignment="1">
      <alignment horizontal="center" vertical="center" wrapText="1"/>
    </xf>
    <xf numFmtId="0" fontId="2" fillId="0" borderId="84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2" fillId="0" borderId="76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1" fillId="0" borderId="3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justify"/>
    </xf>
    <xf numFmtId="0" fontId="1" fillId="0" borderId="0" xfId="0" applyFont="1" applyAlignment="1">
      <alignment horizontal="center"/>
    </xf>
    <xf numFmtId="1" fontId="1" fillId="0" borderId="14" xfId="0" applyNumberFormat="1" applyFont="1" applyFill="1" applyBorder="1" applyAlignment="1">
      <alignment horizontal="center" vertical="center" wrapText="1"/>
    </xf>
    <xf numFmtId="0" fontId="1" fillId="0" borderId="11" xfId="36" applyFont="1" applyBorder="1" applyAlignment="1">
      <alignment horizontal="center" vertical="center"/>
    </xf>
  </cellXfs>
  <cellStyles count="47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 3" xfId="37"/>
    <cellStyle name="Обычный_Инвестиции Сети Сбыты ЭСО" xfId="46"/>
    <cellStyle name="Обычный_Лист1" xfId="38"/>
    <cellStyle name="Обычный_программа-2011" xfId="39"/>
    <cellStyle name="Плохой" xfId="40" builtinId="27" customBuiltin="1"/>
    <cellStyle name="Пояснение" xfId="41" builtinId="53" customBuiltin="1"/>
    <cellStyle name="Примечание" xfId="42" builtinId="10" customBuiltin="1"/>
    <cellStyle name="Связанная ячейка" xfId="43" builtinId="24" customBuiltin="1"/>
    <cellStyle name="Текст предупреждения" xfId="44" builtinId="11" customBuiltin="1"/>
    <cellStyle name="Хороший" xfId="45" builtinId="26" customBuiltin="1"/>
  </cellStyles>
  <dxfs count="0"/>
  <tableStyles count="0" defaultTableStyle="TableStyleMedium9" defaultPivotStyle="PivotStyleLight16"/>
  <colors>
    <mruColors>
      <color rgb="FFFFFF99"/>
      <color rgb="FFFFFFC1"/>
      <color rgb="FFFFFF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ru-RU"/>
              <a:t>Денежный поток на собственный капитал, руб.</a:t>
            </a:r>
          </a:p>
        </c:rich>
      </c:tx>
      <c:layout>
        <c:manualLayout>
          <c:xMode val="edge"/>
          <c:yMode val="edge"/>
          <c:x val="0.21975360487347173"/>
          <c:y val="3.92156862745098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283992293577097"/>
          <c:y val="9.8039591144268745E-2"/>
          <c:w val="0.82716248833547534"/>
          <c:h val="0.84314048384070095"/>
        </c:manualLayout>
      </c:layout>
      <c:lineChart>
        <c:grouping val="standard"/>
        <c:varyColors val="0"/>
        <c:ser>
          <c:idx val="0"/>
          <c:order val="0"/>
          <c:tx>
            <c:strRef>
              <c:f>[1]Лист1!$A$68</c:f>
              <c:strCache>
                <c:ptCount val="1"/>
                <c:pt idx="0">
                  <c:v>PV</c:v>
                </c:pt>
              </c:strCache>
            </c:strRef>
          </c:tx>
          <c:marker>
            <c:symbol val="none"/>
          </c:marker>
          <c:cat>
            <c:numRef>
              <c:f>[1]Лист1!$B$28:$K$28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[1]Лист1!$B$66:$K$66</c:f>
              <c:numCache>
                <c:formatCode>General</c:formatCode>
                <c:ptCount val="10"/>
                <c:pt idx="0">
                  <c:v>-265258212.57142866</c:v>
                </c:pt>
                <c:pt idx="1">
                  <c:v>-69335094.857142895</c:v>
                </c:pt>
                <c:pt idx="2">
                  <c:v>181736262.47885728</c:v>
                </c:pt>
                <c:pt idx="3">
                  <c:v>511337418.11587286</c:v>
                </c:pt>
                <c:pt idx="4">
                  <c:v>1038486045.7635219</c:v>
                </c:pt>
                <c:pt idx="5">
                  <c:v>1889528962.3941147</c:v>
                </c:pt>
                <c:pt idx="6">
                  <c:v>3279395678.5361924</c:v>
                </c:pt>
                <c:pt idx="7">
                  <c:v>5750544752.124074</c:v>
                </c:pt>
                <c:pt idx="8">
                  <c:v>9919805125.5584641</c:v>
                </c:pt>
                <c:pt idx="9">
                  <c:v>17369284731.507572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[1]Лист1!$A$69</c:f>
              <c:strCache>
                <c:ptCount val="1"/>
                <c:pt idx="0">
                  <c:v>NPV (без учета продажи)</c:v>
                </c:pt>
              </c:strCache>
            </c:strRef>
          </c:tx>
          <c:marker>
            <c:symbol val="none"/>
          </c:marker>
          <c:cat>
            <c:numRef>
              <c:f>[1]Лист1!$B$28:$K$28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[1]Лист1!$B$69:$K$69</c:f>
              <c:numCache>
                <c:formatCode>General</c:formatCode>
                <c:ptCount val="10"/>
                <c:pt idx="0">
                  <c:v>-250087841.16623992</c:v>
                </c:pt>
                <c:pt idx="1">
                  <c:v>-85893986.20092833</c:v>
                </c:pt>
                <c:pt idx="2">
                  <c:v>101137990.71060714</c:v>
                </c:pt>
                <c:pt idx="3">
                  <c:v>319388314.74496007</c:v>
                </c:pt>
                <c:pt idx="4">
                  <c:v>629663275.40429294</c:v>
                </c:pt>
                <c:pt idx="5">
                  <c:v>1074922153.7088666</c:v>
                </c:pt>
                <c:pt idx="6">
                  <c:v>1721292998.4208846</c:v>
                </c:pt>
                <c:pt idx="7">
                  <c:v>2742832175.4774308</c:v>
                </c:pt>
                <c:pt idx="8">
                  <c:v>4274845622.2075176</c:v>
                </c:pt>
                <c:pt idx="9">
                  <c:v>6708040941.2248383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501888"/>
        <c:axId val="176503424"/>
      </c:lineChart>
      <c:catAx>
        <c:axId val="176501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76503424"/>
        <c:crosses val="autoZero"/>
        <c:auto val="1"/>
        <c:lblAlgn val="ctr"/>
        <c:lblOffset val="100"/>
        <c:noMultiLvlLbl val="0"/>
      </c:catAx>
      <c:valAx>
        <c:axId val="1765034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765018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7284002462655132"/>
          <c:y val="0.90196407801965928"/>
          <c:w val="0.81728602443213116"/>
          <c:h val="7.8431784262261384E-2"/>
        </c:manualLayout>
      </c:layout>
      <c:overlay val="0"/>
      <c:txPr>
        <a:bodyPr/>
        <a:lstStyle/>
        <a:p>
          <a:pPr>
            <a:defRPr sz="36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chemeClr val="accent3">
        <a:lumMod val="20000"/>
        <a:lumOff val="80000"/>
      </a:schemeClr>
    </a:solid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914400</xdr:colOff>
      <xdr:row>21</xdr:row>
      <xdr:rowOff>190500</xdr:rowOff>
    </xdr:from>
    <xdr:to>
      <xdr:col>10</xdr:col>
      <xdr:colOff>1247775</xdr:colOff>
      <xdr:row>34</xdr:row>
      <xdr:rowOff>0</xdr:rowOff>
    </xdr:to>
    <xdr:graphicFrame macro="">
      <xdr:nvGraphicFramePr>
        <xdr:cNvPr id="55598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E0\Documents%20and%20Settings\NikolaychukIK\Local%20Settings\Temporary%20Internet%20Files\Content.Outlook\JQCH7WJP\DC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28">
          <cell r="B28">
            <v>1</v>
          </cell>
          <cell r="C28">
            <v>2</v>
          </cell>
          <cell r="D28">
            <v>3</v>
          </cell>
          <cell r="E28">
            <v>4</v>
          </cell>
          <cell r="F28">
            <v>5</v>
          </cell>
          <cell r="G28">
            <v>6</v>
          </cell>
          <cell r="H28">
            <v>7</v>
          </cell>
          <cell r="I28">
            <v>8</v>
          </cell>
          <cell r="J28">
            <v>9</v>
          </cell>
          <cell r="K28">
            <v>10</v>
          </cell>
        </row>
        <row r="66">
          <cell r="B66">
            <v>-265258212.57142866</v>
          </cell>
          <cell r="C66">
            <v>-69335094.857142895</v>
          </cell>
          <cell r="D66">
            <v>181736262.47885728</v>
          </cell>
          <cell r="E66">
            <v>511337418.11587286</v>
          </cell>
          <cell r="F66">
            <v>1038486045.7635219</v>
          </cell>
          <cell r="G66">
            <v>1889528962.3941147</v>
          </cell>
          <cell r="H66">
            <v>3279395678.5361924</v>
          </cell>
          <cell r="I66">
            <v>5750544752.124074</v>
          </cell>
          <cell r="J66">
            <v>9919805125.5584641</v>
          </cell>
          <cell r="K66">
            <v>17369284731.507572</v>
          </cell>
        </row>
        <row r="68">
          <cell r="A68" t="str">
            <v>PV</v>
          </cell>
        </row>
        <row r="69">
          <cell r="A69" t="str">
            <v>NPV (без учета продажи)</v>
          </cell>
          <cell r="B69">
            <v>-250087841.16623992</v>
          </cell>
          <cell r="C69">
            <v>-85893986.20092833</v>
          </cell>
          <cell r="D69">
            <v>101137990.71060714</v>
          </cell>
          <cell r="E69">
            <v>319388314.74496007</v>
          </cell>
          <cell r="F69">
            <v>629663275.40429294</v>
          </cell>
          <cell r="G69">
            <v>1074922153.7088666</v>
          </cell>
          <cell r="H69">
            <v>1721292998.4208846</v>
          </cell>
          <cell r="I69">
            <v>2742832175.4774308</v>
          </cell>
          <cell r="J69">
            <v>4274845622.2075176</v>
          </cell>
          <cell r="K69">
            <v>6708040941.2248383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8"/>
  <sheetViews>
    <sheetView topLeftCell="A15" zoomScale="80" zoomScaleNormal="80" workbookViewId="0">
      <pane xSplit="2" ySplit="4" topLeftCell="K50" activePane="bottomRight" state="frozen"/>
      <selection activeCell="A15" sqref="A15"/>
      <selection pane="topRight" activeCell="C15" sqref="C15"/>
      <selection pane="bottomLeft" activeCell="A19" sqref="A19"/>
      <selection pane="bottomRight" activeCell="B16" sqref="B16:B17"/>
    </sheetView>
  </sheetViews>
  <sheetFormatPr defaultColWidth="9" defaultRowHeight="15.75" x14ac:dyDescent="0.25"/>
  <cols>
    <col min="1" max="1" width="6.125" style="1" customWidth="1"/>
    <col min="2" max="2" width="36.875" style="1" bestFit="1" customWidth="1"/>
    <col min="3" max="3" width="5.625" style="1" customWidth="1"/>
    <col min="4" max="4" width="6.5" style="1" customWidth="1"/>
    <col min="5" max="5" width="4.625" style="1" customWidth="1"/>
    <col min="6" max="6" width="6" style="1" customWidth="1"/>
    <col min="7" max="7" width="7.125" style="1" customWidth="1"/>
    <col min="8" max="8" width="9" style="1" bestFit="1"/>
    <col min="9" max="9" width="13" style="1" bestFit="1" customWidth="1"/>
    <col min="10" max="10" width="8.25" style="1" bestFit="1" customWidth="1"/>
    <col min="11" max="11" width="8" style="1" customWidth="1"/>
    <col min="12" max="12" width="7.625" style="1" customWidth="1"/>
    <col min="13" max="13" width="5.5" style="1" customWidth="1"/>
    <col min="14" max="14" width="7.375" style="1" customWidth="1"/>
    <col min="15" max="15" width="7.75" style="1" customWidth="1"/>
    <col min="16" max="16" width="6.375" style="1" customWidth="1"/>
    <col min="17" max="17" width="9.625" style="1" customWidth="1"/>
    <col min="18" max="18" width="5" style="1" customWidth="1"/>
    <col min="19" max="19" width="6.625" style="17" customWidth="1"/>
    <col min="20" max="20" width="8.375" style="17" customWidth="1"/>
    <col min="21" max="21" width="6.75" style="17" customWidth="1"/>
    <col min="22" max="22" width="6.375" style="1" customWidth="1"/>
    <col min="23" max="23" width="6.25" style="1" customWidth="1"/>
    <col min="24" max="24" width="5.125" style="1" customWidth="1"/>
    <col min="25" max="25" width="6.5" style="1" customWidth="1"/>
    <col min="26" max="26" width="5.125" style="295" customWidth="1"/>
    <col min="27" max="28" width="8.75" style="1" customWidth="1"/>
    <col min="29" max="29" width="8.75" style="295" customWidth="1"/>
    <col min="30" max="31" width="8.75" style="1" customWidth="1"/>
    <col min="32" max="32" width="4.625" style="1" customWidth="1"/>
    <col min="33" max="33" width="8.75" style="1" customWidth="1"/>
    <col min="34" max="34" width="6.75" style="295" customWidth="1"/>
    <col min="35" max="35" width="7.25" style="1" customWidth="1"/>
    <col min="36" max="16384" width="9" style="1"/>
  </cols>
  <sheetData>
    <row r="1" spans="1:35" hidden="1" x14ac:dyDescent="0.25"/>
    <row r="2" spans="1:35" hidden="1" x14ac:dyDescent="0.25">
      <c r="AI2" s="4" t="s">
        <v>813</v>
      </c>
    </row>
    <row r="3" spans="1:35" hidden="1" x14ac:dyDescent="0.25">
      <c r="AI3" s="4" t="s">
        <v>595</v>
      </c>
    </row>
    <row r="4" spans="1:35" hidden="1" x14ac:dyDescent="0.25">
      <c r="AI4" s="4" t="s">
        <v>613</v>
      </c>
    </row>
    <row r="5" spans="1:35" hidden="1" x14ac:dyDescent="0.25"/>
    <row r="6" spans="1:35" hidden="1" x14ac:dyDescent="0.25">
      <c r="A6" s="1469"/>
      <c r="B6" s="1469"/>
      <c r="C6" s="1469"/>
      <c r="D6" s="1469"/>
      <c r="E6" s="1469"/>
      <c r="F6" s="1469"/>
      <c r="G6" s="1469"/>
      <c r="H6" s="1469"/>
      <c r="I6" s="1469"/>
      <c r="J6" s="1469"/>
      <c r="K6" s="1469"/>
      <c r="L6" s="1469"/>
      <c r="M6" s="1469"/>
      <c r="N6" s="1469"/>
      <c r="O6" s="1469"/>
      <c r="P6" s="1469"/>
      <c r="Q6" s="1469"/>
      <c r="R6" s="1469"/>
      <c r="S6" s="1469"/>
      <c r="T6" s="1469"/>
      <c r="U6" s="1469"/>
      <c r="V6" s="290"/>
      <c r="W6" s="290"/>
      <c r="X6" s="290"/>
      <c r="Y6" s="290"/>
    </row>
    <row r="7" spans="1:35" hidden="1" x14ac:dyDescent="0.25"/>
    <row r="8" spans="1:35" x14ac:dyDescent="0.25">
      <c r="AI8" s="4" t="s">
        <v>596</v>
      </c>
    </row>
    <row r="9" spans="1:35" x14ac:dyDescent="0.25">
      <c r="AG9" s="1" t="s">
        <v>196</v>
      </c>
      <c r="AI9" s="4"/>
    </row>
    <row r="10" spans="1:35" x14ac:dyDescent="0.25">
      <c r="AI10" s="4"/>
    </row>
    <row r="11" spans="1:35" x14ac:dyDescent="0.25">
      <c r="AG11" s="1476" t="s">
        <v>261</v>
      </c>
      <c r="AH11" s="1476"/>
      <c r="AI11" s="1476"/>
    </row>
    <row r="12" spans="1:35" x14ac:dyDescent="0.25">
      <c r="AI12" s="4" t="s">
        <v>251</v>
      </c>
    </row>
    <row r="13" spans="1:35" x14ac:dyDescent="0.25">
      <c r="A13" s="1469" t="s">
        <v>262</v>
      </c>
      <c r="B13" s="1469"/>
      <c r="C13" s="1469"/>
      <c r="D13" s="1469"/>
      <c r="E13" s="1469"/>
      <c r="F13" s="1469"/>
      <c r="G13" s="1469"/>
      <c r="H13" s="1469"/>
      <c r="I13" s="1469"/>
      <c r="J13" s="1469"/>
      <c r="K13" s="1469"/>
      <c r="L13" s="1469"/>
      <c r="M13" s="1469"/>
      <c r="N13" s="1469"/>
      <c r="O13" s="1469"/>
      <c r="P13" s="1469"/>
      <c r="Q13" s="1469"/>
      <c r="R13" s="1469"/>
      <c r="S13" s="1469"/>
      <c r="T13" s="1469"/>
      <c r="U13" s="1469"/>
      <c r="AI13" s="4" t="s">
        <v>600</v>
      </c>
    </row>
    <row r="14" spans="1:35" x14ac:dyDescent="0.25">
      <c r="A14" s="290"/>
      <c r="B14" s="290"/>
      <c r="C14" s="290"/>
      <c r="D14" s="290"/>
      <c r="E14" s="290"/>
      <c r="F14" s="290"/>
      <c r="G14" s="290"/>
      <c r="H14" s="290"/>
      <c r="I14" s="290"/>
      <c r="J14" s="290"/>
      <c r="K14" s="290"/>
      <c r="L14" s="290"/>
      <c r="M14" s="290"/>
      <c r="N14" s="290"/>
      <c r="O14" s="290"/>
      <c r="P14" s="290"/>
      <c r="Q14" s="290"/>
      <c r="R14" s="290"/>
      <c r="S14" s="290"/>
      <c r="T14" s="290"/>
      <c r="U14" s="290"/>
      <c r="AI14" s="4"/>
    </row>
    <row r="15" spans="1:35" x14ac:dyDescent="0.25">
      <c r="AI15" s="4"/>
    </row>
    <row r="16" spans="1:35" ht="27.75" customHeight="1" x14ac:dyDescent="0.25">
      <c r="A16" s="1470" t="s">
        <v>305</v>
      </c>
      <c r="B16" s="1470" t="s">
        <v>789</v>
      </c>
      <c r="C16" s="1472" t="s">
        <v>125</v>
      </c>
      <c r="D16" s="1473"/>
      <c r="E16" s="1473"/>
      <c r="F16" s="1473"/>
      <c r="G16" s="1473"/>
      <c r="H16" s="1473"/>
      <c r="I16" s="1473"/>
      <c r="J16" s="1473"/>
      <c r="K16" s="1473"/>
      <c r="L16" s="1473"/>
      <c r="M16" s="1473"/>
      <c r="N16" s="1473"/>
      <c r="O16" s="1473"/>
      <c r="P16" s="1474"/>
      <c r="Q16" s="1470" t="s">
        <v>790</v>
      </c>
      <c r="R16" s="1470"/>
      <c r="S16" s="1470"/>
      <c r="T16" s="1470"/>
      <c r="U16" s="1470"/>
      <c r="V16" s="1475" t="s">
        <v>125</v>
      </c>
      <c r="W16" s="1475"/>
      <c r="X16" s="1475"/>
      <c r="Y16" s="1475"/>
      <c r="Z16" s="1475"/>
      <c r="AA16" s="1475"/>
      <c r="AB16" s="1475"/>
      <c r="AC16" s="1475"/>
      <c r="AD16" s="1475"/>
      <c r="AE16" s="1475"/>
      <c r="AF16" s="1475"/>
      <c r="AG16" s="1475"/>
      <c r="AH16" s="1475"/>
      <c r="AI16" s="1475"/>
    </row>
    <row r="17" spans="1:35" ht="21" customHeight="1" x14ac:dyDescent="0.25">
      <c r="A17" s="1470"/>
      <c r="B17" s="1470"/>
      <c r="C17" s="1479" t="s">
        <v>126</v>
      </c>
      <c r="D17" s="1480"/>
      <c r="E17" s="1480"/>
      <c r="F17" s="1481"/>
      <c r="G17" s="1475" t="s">
        <v>792</v>
      </c>
      <c r="H17" s="1475"/>
      <c r="I17" s="1475"/>
      <c r="J17" s="1475"/>
      <c r="K17" s="1475" t="s">
        <v>793</v>
      </c>
      <c r="L17" s="1475"/>
      <c r="M17" s="1475"/>
      <c r="N17" s="1475"/>
      <c r="O17" s="1475"/>
      <c r="P17" s="1475" t="s">
        <v>129</v>
      </c>
      <c r="Q17" s="1470"/>
      <c r="R17" s="1470"/>
      <c r="S17" s="1470"/>
      <c r="T17" s="1470"/>
      <c r="U17" s="1470"/>
      <c r="V17" s="1482" t="s">
        <v>126</v>
      </c>
      <c r="W17" s="1483"/>
      <c r="X17" s="1483"/>
      <c r="Y17" s="1484"/>
      <c r="Z17" s="1475" t="s">
        <v>792</v>
      </c>
      <c r="AA17" s="1475"/>
      <c r="AB17" s="1475"/>
      <c r="AC17" s="1475"/>
      <c r="AD17" s="1475" t="s">
        <v>793</v>
      </c>
      <c r="AE17" s="1475"/>
      <c r="AF17" s="1475"/>
      <c r="AG17" s="1475"/>
      <c r="AH17" s="1475"/>
      <c r="AI17" s="1477" t="s">
        <v>128</v>
      </c>
    </row>
    <row r="18" spans="1:35" ht="72.75" customHeight="1" x14ac:dyDescent="0.25">
      <c r="A18" s="26"/>
      <c r="B18" s="26" t="s">
        <v>330</v>
      </c>
      <c r="C18" s="422" t="s">
        <v>794</v>
      </c>
      <c r="D18" s="425" t="s">
        <v>795</v>
      </c>
      <c r="E18" s="424" t="s">
        <v>127</v>
      </c>
      <c r="F18" s="424" t="s">
        <v>131</v>
      </c>
      <c r="G18" s="408" t="s">
        <v>794</v>
      </c>
      <c r="H18" s="301" t="s">
        <v>795</v>
      </c>
      <c r="I18" s="301" t="s">
        <v>796</v>
      </c>
      <c r="J18" s="301" t="s">
        <v>797</v>
      </c>
      <c r="K18" s="300" t="s">
        <v>798</v>
      </c>
      <c r="L18" s="301" t="s">
        <v>795</v>
      </c>
      <c r="M18" s="302" t="s">
        <v>799</v>
      </c>
      <c r="N18" s="302" t="s">
        <v>800</v>
      </c>
      <c r="O18" s="301" t="s">
        <v>801</v>
      </c>
      <c r="P18" s="1475"/>
      <c r="Q18" s="303" t="s">
        <v>802</v>
      </c>
      <c r="R18" s="303" t="s">
        <v>803</v>
      </c>
      <c r="S18" s="303" t="s">
        <v>804</v>
      </c>
      <c r="T18" s="303" t="s">
        <v>805</v>
      </c>
      <c r="U18" s="303" t="s">
        <v>806</v>
      </c>
      <c r="V18" s="422" t="s">
        <v>794</v>
      </c>
      <c r="W18" s="423" t="s">
        <v>130</v>
      </c>
      <c r="X18" s="424" t="s">
        <v>127</v>
      </c>
      <c r="Y18" s="424" t="s">
        <v>132</v>
      </c>
      <c r="Z18" s="422" t="s">
        <v>794</v>
      </c>
      <c r="AA18" s="301" t="s">
        <v>795</v>
      </c>
      <c r="AB18" s="301" t="s">
        <v>796</v>
      </c>
      <c r="AC18" s="301" t="s">
        <v>797</v>
      </c>
      <c r="AD18" s="300" t="s">
        <v>798</v>
      </c>
      <c r="AE18" s="301" t="s">
        <v>795</v>
      </c>
      <c r="AF18" s="302" t="s">
        <v>799</v>
      </c>
      <c r="AG18" s="300" t="s">
        <v>800</v>
      </c>
      <c r="AH18" s="301" t="s">
        <v>801</v>
      </c>
      <c r="AI18" s="1478"/>
    </row>
    <row r="19" spans="1:35" ht="31.5" x14ac:dyDescent="0.25">
      <c r="A19" s="26">
        <v>1</v>
      </c>
      <c r="B19" s="26" t="s">
        <v>427</v>
      </c>
      <c r="C19" s="26"/>
      <c r="D19" s="26"/>
      <c r="E19" s="26"/>
      <c r="F19" s="26"/>
      <c r="G19" s="26"/>
      <c r="H19" s="26"/>
      <c r="I19" s="26"/>
      <c r="J19" s="26">
        <f>J20</f>
        <v>16.279999999999998</v>
      </c>
      <c r="K19" s="26"/>
      <c r="L19" s="26"/>
      <c r="M19" s="26"/>
      <c r="N19" s="26"/>
      <c r="O19" s="26">
        <f>O20</f>
        <v>14.279000000000002</v>
      </c>
      <c r="P19" s="26"/>
      <c r="Q19" s="26">
        <f>SUM(R19:U19)</f>
        <v>98.400000000000034</v>
      </c>
      <c r="R19" s="26">
        <f>R20</f>
        <v>0</v>
      </c>
      <c r="S19" s="26">
        <f>S20+S52</f>
        <v>97.200000000000031</v>
      </c>
      <c r="T19" s="26">
        <f>T20</f>
        <v>1.2000000000000002</v>
      </c>
      <c r="U19" s="26">
        <f>U20</f>
        <v>0</v>
      </c>
      <c r="V19" s="26"/>
      <c r="W19" s="26"/>
      <c r="X19" s="26"/>
      <c r="Y19" s="26"/>
      <c r="Z19" s="406"/>
      <c r="AA19" s="202"/>
      <c r="AB19" s="202"/>
      <c r="AC19" s="406"/>
      <c r="AD19" s="202"/>
      <c r="AE19" s="202"/>
      <c r="AF19" s="202"/>
      <c r="AG19" s="202"/>
      <c r="AH19" s="406"/>
      <c r="AI19" s="202"/>
    </row>
    <row r="20" spans="1:35" ht="31.5" x14ac:dyDescent="0.25">
      <c r="A20" s="304" t="s">
        <v>292</v>
      </c>
      <c r="B20" s="26" t="s">
        <v>424</v>
      </c>
      <c r="C20" s="26"/>
      <c r="D20" s="26"/>
      <c r="E20" s="26"/>
      <c r="F20" s="26"/>
      <c r="G20" s="26"/>
      <c r="H20" s="26"/>
      <c r="I20" s="26"/>
      <c r="J20" s="26">
        <f>SUM(J21:J49)</f>
        <v>16.279999999999998</v>
      </c>
      <c r="K20" s="26"/>
      <c r="L20" s="26"/>
      <c r="M20" s="26"/>
      <c r="N20" s="26"/>
      <c r="O20" s="26">
        <f>SUM(O26:O52)</f>
        <v>14.279000000000002</v>
      </c>
      <c r="P20" s="26"/>
      <c r="Q20" s="26">
        <f t="shared" ref="Q20:Q83" si="0">SUM(R20:U20)</f>
        <v>78.900000000000034</v>
      </c>
      <c r="R20" s="26">
        <f>SUM(R21:R49)</f>
        <v>0</v>
      </c>
      <c r="S20" s="26">
        <f>SUM(S21:S49)</f>
        <v>77.700000000000031</v>
      </c>
      <c r="T20" s="26">
        <f>SUM(T21:T49)</f>
        <v>1.2000000000000002</v>
      </c>
      <c r="U20" s="26">
        <f>SUM(U21:U49)</f>
        <v>0</v>
      </c>
      <c r="V20" s="26"/>
      <c r="W20" s="26"/>
      <c r="X20" s="26"/>
      <c r="Y20" s="26"/>
      <c r="Z20" s="406"/>
      <c r="AA20" s="202"/>
      <c r="AB20" s="202"/>
      <c r="AC20" s="406"/>
      <c r="AD20" s="202"/>
      <c r="AE20" s="202"/>
      <c r="AF20" s="202"/>
      <c r="AG20" s="202"/>
      <c r="AH20" s="406"/>
      <c r="AI20" s="202"/>
    </row>
    <row r="21" spans="1:35" x14ac:dyDescent="0.25">
      <c r="A21" s="6">
        <v>1</v>
      </c>
      <c r="B21" s="5" t="s">
        <v>197</v>
      </c>
      <c r="C21" s="5"/>
      <c r="D21" s="5"/>
      <c r="E21" s="5"/>
      <c r="F21" s="5"/>
      <c r="G21" s="5">
        <v>2011</v>
      </c>
      <c r="H21" s="5">
        <v>17</v>
      </c>
      <c r="I21" s="5" t="s">
        <v>286</v>
      </c>
      <c r="J21" s="5">
        <v>0.8</v>
      </c>
      <c r="K21" s="5"/>
      <c r="L21" s="5"/>
      <c r="M21" s="5"/>
      <c r="N21" s="5"/>
      <c r="O21" s="5"/>
      <c r="P21" s="5"/>
      <c r="Q21" s="26">
        <f t="shared" si="0"/>
        <v>9.1</v>
      </c>
      <c r="R21" s="5"/>
      <c r="S21" s="5">
        <v>9.1</v>
      </c>
      <c r="T21" s="5"/>
      <c r="U21" s="5"/>
      <c r="V21" s="5"/>
      <c r="W21" s="5"/>
      <c r="X21" s="5"/>
      <c r="Y21" s="5"/>
      <c r="Z21" s="6">
        <v>2011</v>
      </c>
      <c r="AA21" s="5">
        <v>17</v>
      </c>
      <c r="AB21" s="5" t="s">
        <v>286</v>
      </c>
      <c r="AC21" s="6">
        <v>0.8</v>
      </c>
      <c r="AD21" s="202"/>
      <c r="AE21" s="202"/>
      <c r="AF21" s="202"/>
      <c r="AG21" s="202"/>
      <c r="AH21" s="406"/>
      <c r="AI21" s="202"/>
    </row>
    <row r="22" spans="1:35" ht="31.5" x14ac:dyDescent="0.25">
      <c r="A22" s="6">
        <v>2</v>
      </c>
      <c r="B22" s="5" t="s">
        <v>198</v>
      </c>
      <c r="C22" s="5"/>
      <c r="D22" s="5"/>
      <c r="E22" s="5"/>
      <c r="F22" s="5"/>
      <c r="G22" s="5">
        <v>2011</v>
      </c>
      <c r="H22" s="5">
        <v>17</v>
      </c>
      <c r="I22" s="5" t="s">
        <v>286</v>
      </c>
      <c r="J22" s="5">
        <v>1.26</v>
      </c>
      <c r="K22" s="5"/>
      <c r="L22" s="5"/>
      <c r="M22" s="5"/>
      <c r="N22" s="5"/>
      <c r="O22" s="5"/>
      <c r="P22" s="5"/>
      <c r="Q22" s="26">
        <f t="shared" si="0"/>
        <v>1.6</v>
      </c>
      <c r="R22" s="5"/>
      <c r="S22" s="5">
        <v>1.6</v>
      </c>
      <c r="T22" s="5"/>
      <c r="U22" s="5"/>
      <c r="V22" s="5"/>
      <c r="W22" s="5"/>
      <c r="X22" s="5"/>
      <c r="Y22" s="5"/>
      <c r="Z22" s="6">
        <v>2011</v>
      </c>
      <c r="AA22" s="5">
        <v>17</v>
      </c>
      <c r="AB22" s="5" t="s">
        <v>286</v>
      </c>
      <c r="AC22" s="6">
        <v>1.26</v>
      </c>
      <c r="AD22" s="202"/>
      <c r="AE22" s="202"/>
      <c r="AF22" s="202"/>
      <c r="AG22" s="202"/>
      <c r="AH22" s="406"/>
      <c r="AI22" s="202"/>
    </row>
    <row r="23" spans="1:35" ht="31.5" x14ac:dyDescent="0.25">
      <c r="A23" s="6">
        <v>3</v>
      </c>
      <c r="B23" s="5" t="s">
        <v>199</v>
      </c>
      <c r="C23" s="5"/>
      <c r="D23" s="5"/>
      <c r="E23" s="5"/>
      <c r="F23" s="5"/>
      <c r="G23" s="5">
        <v>2011</v>
      </c>
      <c r="H23" s="5">
        <v>17</v>
      </c>
      <c r="I23" s="5" t="s">
        <v>286</v>
      </c>
      <c r="J23" s="5">
        <v>1.26</v>
      </c>
      <c r="K23" s="5"/>
      <c r="L23" s="5"/>
      <c r="M23" s="5"/>
      <c r="N23" s="5"/>
      <c r="O23" s="5"/>
      <c r="P23" s="5"/>
      <c r="Q23" s="26">
        <f t="shared" si="0"/>
        <v>1.6</v>
      </c>
      <c r="R23" s="5"/>
      <c r="S23" s="5">
        <v>1.6</v>
      </c>
      <c r="T23" s="5"/>
      <c r="U23" s="5"/>
      <c r="V23" s="5"/>
      <c r="W23" s="5"/>
      <c r="X23" s="5"/>
      <c r="Y23" s="5"/>
      <c r="Z23" s="6">
        <v>2011</v>
      </c>
      <c r="AA23" s="5">
        <v>17</v>
      </c>
      <c r="AB23" s="5" t="s">
        <v>286</v>
      </c>
      <c r="AC23" s="6">
        <v>1.26</v>
      </c>
      <c r="AD23" s="202"/>
      <c r="AE23" s="202"/>
      <c r="AF23" s="202"/>
      <c r="AG23" s="202"/>
      <c r="AH23" s="406"/>
      <c r="AI23" s="202"/>
    </row>
    <row r="24" spans="1:35" ht="31.5" x14ac:dyDescent="0.25">
      <c r="A24" s="6">
        <v>4</v>
      </c>
      <c r="B24" s="5" t="s">
        <v>200</v>
      </c>
      <c r="C24" s="5"/>
      <c r="D24" s="5"/>
      <c r="E24" s="5"/>
      <c r="F24" s="5"/>
      <c r="G24" s="5">
        <v>2011</v>
      </c>
      <c r="H24" s="5">
        <v>17</v>
      </c>
      <c r="I24" s="5" t="s">
        <v>286</v>
      </c>
      <c r="J24" s="5">
        <v>0.8</v>
      </c>
      <c r="K24" s="5"/>
      <c r="L24" s="5"/>
      <c r="M24" s="5"/>
      <c r="N24" s="5"/>
      <c r="O24" s="5"/>
      <c r="P24" s="5"/>
      <c r="Q24" s="26">
        <f t="shared" si="0"/>
        <v>1.3</v>
      </c>
      <c r="R24" s="5"/>
      <c r="S24" s="5">
        <v>1.3</v>
      </c>
      <c r="T24" s="5"/>
      <c r="U24" s="5"/>
      <c r="V24" s="5"/>
      <c r="W24" s="5"/>
      <c r="X24" s="5"/>
      <c r="Y24" s="5"/>
      <c r="Z24" s="6">
        <v>2011</v>
      </c>
      <c r="AA24" s="5">
        <v>17</v>
      </c>
      <c r="AB24" s="5" t="s">
        <v>286</v>
      </c>
      <c r="AC24" s="6">
        <v>0.8</v>
      </c>
      <c r="AD24" s="202"/>
      <c r="AE24" s="202"/>
      <c r="AF24" s="202"/>
      <c r="AG24" s="202"/>
      <c r="AH24" s="406"/>
      <c r="AI24" s="202"/>
    </row>
    <row r="25" spans="1:35" ht="31.5" x14ac:dyDescent="0.25">
      <c r="A25" s="6">
        <v>5</v>
      </c>
      <c r="B25" s="5" t="s">
        <v>201</v>
      </c>
      <c r="C25" s="5"/>
      <c r="D25" s="5"/>
      <c r="E25" s="5"/>
      <c r="F25" s="5"/>
      <c r="G25" s="5">
        <v>2011</v>
      </c>
      <c r="H25" s="5">
        <v>17</v>
      </c>
      <c r="I25" s="5" t="s">
        <v>286</v>
      </c>
      <c r="J25" s="5">
        <v>0.8</v>
      </c>
      <c r="K25" s="5"/>
      <c r="L25" s="5"/>
      <c r="M25" s="5"/>
      <c r="N25" s="5"/>
      <c r="O25" s="5"/>
      <c r="P25" s="5"/>
      <c r="Q25" s="26">
        <f t="shared" si="0"/>
        <v>1.3</v>
      </c>
      <c r="R25" s="5"/>
      <c r="S25" s="5">
        <v>1.3</v>
      </c>
      <c r="T25" s="5"/>
      <c r="U25" s="5"/>
      <c r="V25" s="5"/>
      <c r="W25" s="5"/>
      <c r="X25" s="5"/>
      <c r="Y25" s="5"/>
      <c r="Z25" s="6">
        <v>2011</v>
      </c>
      <c r="AA25" s="5">
        <v>17</v>
      </c>
      <c r="AB25" s="5" t="s">
        <v>286</v>
      </c>
      <c r="AC25" s="6">
        <v>0.8</v>
      </c>
      <c r="AD25" s="202"/>
      <c r="AE25" s="202"/>
      <c r="AF25" s="202"/>
      <c r="AG25" s="202"/>
      <c r="AH25" s="406"/>
      <c r="AI25" s="202"/>
    </row>
    <row r="26" spans="1:35" ht="31.5" x14ac:dyDescent="0.25">
      <c r="A26" s="6">
        <v>6</v>
      </c>
      <c r="B26" s="12" t="s">
        <v>202</v>
      </c>
      <c r="C26" s="5"/>
      <c r="D26" s="5"/>
      <c r="E26" s="5"/>
      <c r="F26" s="5"/>
      <c r="G26" s="5"/>
      <c r="H26" s="5"/>
      <c r="I26" s="5"/>
      <c r="J26" s="5"/>
      <c r="K26" s="5">
        <v>2011</v>
      </c>
      <c r="L26" s="5">
        <v>17</v>
      </c>
      <c r="M26" s="5"/>
      <c r="N26" s="5" t="s">
        <v>185</v>
      </c>
      <c r="O26" s="5">
        <v>7.4</v>
      </c>
      <c r="P26" s="5"/>
      <c r="Q26" s="26">
        <f t="shared" si="0"/>
        <v>14.2</v>
      </c>
      <c r="R26" s="5"/>
      <c r="S26" s="5">
        <v>14.2</v>
      </c>
      <c r="T26" s="5"/>
      <c r="U26" s="5"/>
      <c r="V26" s="5"/>
      <c r="W26" s="5"/>
      <c r="X26" s="5"/>
      <c r="Y26" s="5"/>
      <c r="Z26" s="406"/>
      <c r="AA26" s="202"/>
      <c r="AB26" s="202"/>
      <c r="AC26" s="406"/>
      <c r="AD26" s="202">
        <v>2011</v>
      </c>
      <c r="AE26" s="202">
        <v>17</v>
      </c>
      <c r="AF26" s="202"/>
      <c r="AG26" s="5" t="s">
        <v>185</v>
      </c>
      <c r="AH26" s="6">
        <v>7.4</v>
      </c>
      <c r="AI26" s="202"/>
    </row>
    <row r="27" spans="1:35" ht="47.25" x14ac:dyDescent="0.25">
      <c r="A27" s="6">
        <v>7</v>
      </c>
      <c r="B27" s="12" t="s">
        <v>156</v>
      </c>
      <c r="C27" s="5"/>
      <c r="D27" s="5"/>
      <c r="E27" s="5"/>
      <c r="F27" s="5"/>
      <c r="G27" s="5"/>
      <c r="H27" s="5"/>
      <c r="I27" s="5"/>
      <c r="J27" s="5"/>
      <c r="K27" s="5">
        <v>2010</v>
      </c>
      <c r="L27" s="5">
        <v>17</v>
      </c>
      <c r="M27" s="5"/>
      <c r="N27" s="5" t="s">
        <v>185</v>
      </c>
      <c r="O27" s="5">
        <v>3.3540000000000001</v>
      </c>
      <c r="P27" s="5"/>
      <c r="Q27" s="26">
        <f t="shared" si="0"/>
        <v>5.7</v>
      </c>
      <c r="R27" s="5"/>
      <c r="S27" s="5">
        <v>5.7</v>
      </c>
      <c r="T27" s="5"/>
      <c r="U27" s="5"/>
      <c r="V27" s="5"/>
      <c r="W27" s="5"/>
      <c r="X27" s="5"/>
      <c r="Y27" s="5"/>
      <c r="Z27" s="406"/>
      <c r="AA27" s="202"/>
      <c r="AB27" s="202"/>
      <c r="AC27" s="406"/>
      <c r="AD27" s="202"/>
      <c r="AE27" s="202"/>
      <c r="AF27" s="202"/>
      <c r="AG27" s="202"/>
      <c r="AH27" s="406"/>
      <c r="AI27" s="202"/>
    </row>
    <row r="28" spans="1:35" ht="31.5" x14ac:dyDescent="0.25">
      <c r="A28" s="6">
        <v>8</v>
      </c>
      <c r="B28" s="12" t="s">
        <v>175</v>
      </c>
      <c r="C28" s="5"/>
      <c r="D28" s="5"/>
      <c r="E28" s="5"/>
      <c r="F28" s="5"/>
      <c r="G28" s="5"/>
      <c r="H28" s="5"/>
      <c r="I28" s="5"/>
      <c r="J28" s="5"/>
      <c r="K28" s="5">
        <v>2010</v>
      </c>
      <c r="L28" s="5">
        <v>17</v>
      </c>
      <c r="M28" s="5"/>
      <c r="N28" s="5" t="s">
        <v>185</v>
      </c>
      <c r="O28" s="5">
        <v>1.64</v>
      </c>
      <c r="P28" s="5"/>
      <c r="Q28" s="26">
        <f t="shared" si="0"/>
        <v>2.8</v>
      </c>
      <c r="R28" s="5"/>
      <c r="S28" s="5">
        <v>2.8</v>
      </c>
      <c r="T28" s="5"/>
      <c r="U28" s="5"/>
      <c r="V28" s="5"/>
      <c r="W28" s="5"/>
      <c r="X28" s="5"/>
      <c r="Y28" s="5"/>
      <c r="Z28" s="406"/>
      <c r="AA28" s="202"/>
      <c r="AB28" s="202"/>
      <c r="AC28" s="406"/>
      <c r="AD28" s="202"/>
      <c r="AE28" s="202"/>
      <c r="AF28" s="202"/>
      <c r="AG28" s="202"/>
      <c r="AH28" s="406"/>
      <c r="AI28" s="202"/>
    </row>
    <row r="29" spans="1:35" ht="31.5" x14ac:dyDescent="0.25">
      <c r="A29" s="6">
        <v>9</v>
      </c>
      <c r="B29" s="12" t="s">
        <v>157</v>
      </c>
      <c r="C29" s="5"/>
      <c r="D29" s="5"/>
      <c r="E29" s="5"/>
      <c r="F29" s="5"/>
      <c r="G29" s="5"/>
      <c r="H29" s="5"/>
      <c r="I29" s="5"/>
      <c r="J29" s="5"/>
      <c r="K29" s="5">
        <v>2010</v>
      </c>
      <c r="L29" s="5">
        <v>17</v>
      </c>
      <c r="M29" s="5"/>
      <c r="N29" s="5" t="s">
        <v>185</v>
      </c>
      <c r="O29" s="5">
        <v>0.88500000000000001</v>
      </c>
      <c r="P29" s="5"/>
      <c r="Q29" s="26">
        <f t="shared" si="0"/>
        <v>1.5</v>
      </c>
      <c r="R29" s="5"/>
      <c r="S29" s="5">
        <v>1.5</v>
      </c>
      <c r="T29" s="5"/>
      <c r="U29" s="5"/>
      <c r="V29" s="5"/>
      <c r="W29" s="5"/>
      <c r="X29" s="5"/>
      <c r="Y29" s="5"/>
      <c r="Z29" s="406"/>
      <c r="AA29" s="202"/>
      <c r="AB29" s="202"/>
      <c r="AC29" s="406"/>
      <c r="AD29" s="202"/>
      <c r="AE29" s="202"/>
      <c r="AF29" s="202"/>
      <c r="AG29" s="202"/>
      <c r="AH29" s="406"/>
      <c r="AI29" s="202"/>
    </row>
    <row r="30" spans="1:35" ht="31.5" x14ac:dyDescent="0.25">
      <c r="A30" s="6">
        <v>10</v>
      </c>
      <c r="B30" s="12" t="s">
        <v>158</v>
      </c>
      <c r="C30" s="5"/>
      <c r="D30" s="5"/>
      <c r="E30" s="5"/>
      <c r="F30" s="5"/>
      <c r="G30" s="5"/>
      <c r="H30" s="5"/>
      <c r="I30" s="5"/>
      <c r="J30" s="5"/>
      <c r="K30" s="5">
        <v>2010</v>
      </c>
      <c r="L30" s="5">
        <v>17</v>
      </c>
      <c r="M30" s="5"/>
      <c r="N30" s="5" t="s">
        <v>185</v>
      </c>
      <c r="O30" s="5">
        <v>1</v>
      </c>
      <c r="P30" s="5"/>
      <c r="Q30" s="26">
        <f t="shared" si="0"/>
        <v>2.1</v>
      </c>
      <c r="R30" s="5"/>
      <c r="S30" s="5">
        <v>2.1</v>
      </c>
      <c r="T30" s="5"/>
      <c r="U30" s="5"/>
      <c r="V30" s="5"/>
      <c r="W30" s="5"/>
      <c r="X30" s="5"/>
      <c r="Y30" s="5"/>
      <c r="Z30" s="406"/>
      <c r="AA30" s="202"/>
      <c r="AB30" s="202"/>
      <c r="AC30" s="406"/>
      <c r="AD30" s="202"/>
      <c r="AE30" s="202"/>
      <c r="AF30" s="202"/>
      <c r="AG30" s="202"/>
      <c r="AH30" s="406"/>
      <c r="AI30" s="202"/>
    </row>
    <row r="31" spans="1:35" ht="31.5" x14ac:dyDescent="0.25">
      <c r="A31" s="6">
        <v>11</v>
      </c>
      <c r="B31" s="12" t="s">
        <v>203</v>
      </c>
      <c r="C31" s="5"/>
      <c r="D31" s="5"/>
      <c r="E31" s="5"/>
      <c r="F31" s="5"/>
      <c r="G31" s="5">
        <v>2011</v>
      </c>
      <c r="H31" s="5">
        <v>13</v>
      </c>
      <c r="I31" s="5"/>
      <c r="J31" s="5"/>
      <c r="K31" s="5"/>
      <c r="L31" s="5"/>
      <c r="M31" s="5"/>
      <c r="N31" s="5"/>
      <c r="O31" s="5"/>
      <c r="P31" s="5"/>
      <c r="Q31" s="26">
        <f t="shared" si="0"/>
        <v>11.1</v>
      </c>
      <c r="R31" s="5"/>
      <c r="S31" s="5">
        <v>11.1</v>
      </c>
      <c r="T31" s="5"/>
      <c r="U31" s="5"/>
      <c r="V31" s="5"/>
      <c r="W31" s="5"/>
      <c r="X31" s="5"/>
      <c r="Y31" s="5"/>
      <c r="Z31" s="407">
        <v>2011</v>
      </c>
      <c r="AA31" s="10">
        <v>13</v>
      </c>
      <c r="AB31" s="10"/>
      <c r="AC31" s="407"/>
      <c r="AD31" s="202"/>
      <c r="AE31" s="202"/>
      <c r="AF31" s="202"/>
      <c r="AG31" s="202"/>
      <c r="AH31" s="406"/>
      <c r="AI31" s="202"/>
    </row>
    <row r="32" spans="1:35" ht="31.5" x14ac:dyDescent="0.25">
      <c r="A32" s="6">
        <v>12</v>
      </c>
      <c r="B32" s="12" t="s">
        <v>204</v>
      </c>
      <c r="C32" s="5"/>
      <c r="D32" s="5"/>
      <c r="E32" s="5"/>
      <c r="F32" s="5"/>
      <c r="G32" s="5">
        <v>2010</v>
      </c>
      <c r="H32" s="5">
        <v>13</v>
      </c>
      <c r="I32" s="5"/>
      <c r="J32" s="5"/>
      <c r="K32" s="5"/>
      <c r="L32" s="5"/>
      <c r="M32" s="5"/>
      <c r="N32" s="5"/>
      <c r="O32" s="5"/>
      <c r="P32" s="5"/>
      <c r="Q32" s="26">
        <f t="shared" si="0"/>
        <v>10.9</v>
      </c>
      <c r="R32" s="5"/>
      <c r="S32" s="5">
        <v>10.9</v>
      </c>
      <c r="T32" s="5"/>
      <c r="U32" s="5"/>
      <c r="V32" s="5"/>
      <c r="W32" s="5"/>
      <c r="X32" s="5"/>
      <c r="Y32" s="5"/>
      <c r="Z32" s="406"/>
      <c r="AA32" s="202"/>
      <c r="AB32" s="202"/>
      <c r="AC32" s="406"/>
      <c r="AD32" s="202"/>
      <c r="AE32" s="202"/>
      <c r="AF32" s="202"/>
      <c r="AG32" s="202"/>
      <c r="AH32" s="406"/>
      <c r="AI32" s="202"/>
    </row>
    <row r="33" spans="1:35" ht="31.5" x14ac:dyDescent="0.25">
      <c r="A33" s="6">
        <v>13</v>
      </c>
      <c r="B33" s="12" t="s">
        <v>205</v>
      </c>
      <c r="C33" s="5"/>
      <c r="D33" s="5"/>
      <c r="E33" s="5"/>
      <c r="F33" s="5"/>
      <c r="G33" s="5">
        <v>2009</v>
      </c>
      <c r="H33" s="5">
        <v>17</v>
      </c>
      <c r="I33" s="5" t="s">
        <v>286</v>
      </c>
      <c r="J33" s="5">
        <v>1.26</v>
      </c>
      <c r="K33" s="5"/>
      <c r="L33" s="5"/>
      <c r="M33" s="5"/>
      <c r="N33" s="5"/>
      <c r="O33" s="5"/>
      <c r="P33" s="5"/>
      <c r="Q33" s="26">
        <f t="shared" si="0"/>
        <v>0.9</v>
      </c>
      <c r="R33" s="5"/>
      <c r="S33" s="5">
        <v>0.9</v>
      </c>
      <c r="T33" s="5"/>
      <c r="U33" s="5"/>
      <c r="V33" s="5"/>
      <c r="W33" s="5"/>
      <c r="X33" s="5"/>
      <c r="Y33" s="5"/>
      <c r="Z33" s="406"/>
      <c r="AA33" s="202"/>
      <c r="AB33" s="202"/>
      <c r="AC33" s="406"/>
      <c r="AD33" s="202"/>
      <c r="AE33" s="202"/>
      <c r="AF33" s="202"/>
      <c r="AG33" s="202"/>
      <c r="AH33" s="406"/>
      <c r="AI33" s="202"/>
    </row>
    <row r="34" spans="1:35" x14ac:dyDescent="0.25">
      <c r="A34" s="6">
        <v>14</v>
      </c>
      <c r="B34" s="12" t="s">
        <v>206</v>
      </c>
      <c r="C34" s="5"/>
      <c r="D34" s="5"/>
      <c r="E34" s="5"/>
      <c r="F34" s="5"/>
      <c r="G34" s="5">
        <v>2009</v>
      </c>
      <c r="H34" s="5">
        <v>17</v>
      </c>
      <c r="I34" s="5" t="s">
        <v>286</v>
      </c>
      <c r="J34" s="5">
        <v>1.26</v>
      </c>
      <c r="K34" s="5"/>
      <c r="L34" s="5"/>
      <c r="M34" s="5"/>
      <c r="N34" s="5"/>
      <c r="O34" s="5"/>
      <c r="P34" s="5"/>
      <c r="Q34" s="26">
        <f t="shared" si="0"/>
        <v>1.4</v>
      </c>
      <c r="R34" s="5"/>
      <c r="S34" s="5">
        <v>1.4</v>
      </c>
      <c r="T34" s="5"/>
      <c r="U34" s="5"/>
      <c r="V34" s="5"/>
      <c r="W34" s="5"/>
      <c r="X34" s="5"/>
      <c r="Y34" s="5"/>
      <c r="Z34" s="406"/>
      <c r="AA34" s="202"/>
      <c r="AB34" s="202"/>
      <c r="AC34" s="406"/>
      <c r="AD34" s="202"/>
      <c r="AE34" s="202"/>
      <c r="AF34" s="202"/>
      <c r="AG34" s="202"/>
      <c r="AH34" s="406"/>
      <c r="AI34" s="202"/>
    </row>
    <row r="35" spans="1:35" x14ac:dyDescent="0.25">
      <c r="A35" s="6">
        <v>15</v>
      </c>
      <c r="B35" s="12" t="s">
        <v>207</v>
      </c>
      <c r="C35" s="5"/>
      <c r="D35" s="5"/>
      <c r="E35" s="5"/>
      <c r="F35" s="5"/>
      <c r="G35" s="5">
        <v>2009</v>
      </c>
      <c r="H35" s="5">
        <v>17</v>
      </c>
      <c r="I35" s="5" t="s">
        <v>286</v>
      </c>
      <c r="J35" s="5">
        <v>1.26</v>
      </c>
      <c r="K35" s="5"/>
      <c r="L35" s="5"/>
      <c r="M35" s="5"/>
      <c r="N35" s="5"/>
      <c r="O35" s="5"/>
      <c r="P35" s="5"/>
      <c r="Q35" s="418">
        <f t="shared" si="0"/>
        <v>1</v>
      </c>
      <c r="R35" s="421"/>
      <c r="S35" s="421">
        <v>1</v>
      </c>
      <c r="T35" s="5"/>
      <c r="U35" s="5"/>
      <c r="V35" s="5"/>
      <c r="W35" s="5"/>
      <c r="X35" s="5"/>
      <c r="Y35" s="5"/>
      <c r="Z35" s="406"/>
      <c r="AA35" s="202"/>
      <c r="AB35" s="202"/>
      <c r="AC35" s="406"/>
      <c r="AD35" s="202"/>
      <c r="AE35" s="202"/>
      <c r="AF35" s="202"/>
      <c r="AG35" s="202"/>
      <c r="AH35" s="406"/>
      <c r="AI35" s="202"/>
    </row>
    <row r="36" spans="1:35" x14ac:dyDescent="0.25">
      <c r="A36" s="6">
        <v>16</v>
      </c>
      <c r="B36" s="12" t="s">
        <v>208</v>
      </c>
      <c r="C36" s="5"/>
      <c r="D36" s="5"/>
      <c r="E36" s="5"/>
      <c r="F36" s="5"/>
      <c r="G36" s="5">
        <v>2009</v>
      </c>
      <c r="H36" s="5">
        <v>13</v>
      </c>
      <c r="I36" s="5"/>
      <c r="J36" s="5"/>
      <c r="K36" s="5"/>
      <c r="L36" s="5"/>
      <c r="M36" s="5"/>
      <c r="N36" s="5"/>
      <c r="O36" s="5"/>
      <c r="P36" s="5"/>
      <c r="Q36" s="418">
        <f t="shared" si="0"/>
        <v>1</v>
      </c>
      <c r="R36" s="421"/>
      <c r="S36" s="421">
        <v>1</v>
      </c>
      <c r="T36" s="5"/>
      <c r="U36" s="5"/>
      <c r="V36" s="5"/>
      <c r="W36" s="5"/>
      <c r="X36" s="5"/>
      <c r="Y36" s="5"/>
      <c r="Z36" s="406"/>
      <c r="AA36" s="202"/>
      <c r="AB36" s="202"/>
      <c r="AC36" s="406"/>
      <c r="AD36" s="202"/>
      <c r="AE36" s="202"/>
      <c r="AF36" s="202"/>
      <c r="AG36" s="202"/>
      <c r="AH36" s="406"/>
      <c r="AI36" s="202"/>
    </row>
    <row r="37" spans="1:35" ht="31.5" x14ac:dyDescent="0.25">
      <c r="A37" s="6">
        <v>17</v>
      </c>
      <c r="B37" s="12" t="s">
        <v>209</v>
      </c>
      <c r="C37" s="5"/>
      <c r="D37" s="5"/>
      <c r="E37" s="5"/>
      <c r="F37" s="5"/>
      <c r="G37" s="5">
        <v>2009</v>
      </c>
      <c r="H37" s="5">
        <v>17</v>
      </c>
      <c r="I37" s="5" t="s">
        <v>286</v>
      </c>
      <c r="J37" s="5">
        <v>1.26</v>
      </c>
      <c r="K37" s="5"/>
      <c r="L37" s="5"/>
      <c r="M37" s="5"/>
      <c r="N37" s="5"/>
      <c r="O37" s="5"/>
      <c r="P37" s="5"/>
      <c r="Q37" s="418">
        <f t="shared" si="0"/>
        <v>1</v>
      </c>
      <c r="R37" s="421"/>
      <c r="S37" s="421">
        <v>1</v>
      </c>
      <c r="T37" s="5"/>
      <c r="U37" s="5"/>
      <c r="V37" s="5"/>
      <c r="W37" s="5"/>
      <c r="X37" s="5"/>
      <c r="Y37" s="5"/>
      <c r="Z37" s="406"/>
      <c r="AA37" s="202"/>
      <c r="AB37" s="202"/>
      <c r="AC37" s="406"/>
      <c r="AD37" s="202"/>
      <c r="AE37" s="202"/>
      <c r="AF37" s="202"/>
      <c r="AG37" s="202"/>
      <c r="AH37" s="406"/>
      <c r="AI37" s="202"/>
    </row>
    <row r="38" spans="1:35" ht="31.5" x14ac:dyDescent="0.25">
      <c r="A38" s="6">
        <v>18</v>
      </c>
      <c r="B38" s="12" t="s">
        <v>210</v>
      </c>
      <c r="C38" s="5"/>
      <c r="D38" s="5"/>
      <c r="E38" s="5"/>
      <c r="F38" s="5"/>
      <c r="G38" s="5">
        <v>2009</v>
      </c>
      <c r="H38" s="5">
        <v>17</v>
      </c>
      <c r="I38" s="5" t="s">
        <v>286</v>
      </c>
      <c r="J38" s="5">
        <v>1.26</v>
      </c>
      <c r="K38" s="5"/>
      <c r="L38" s="5"/>
      <c r="M38" s="5"/>
      <c r="N38" s="5"/>
      <c r="O38" s="5"/>
      <c r="P38" s="5"/>
      <c r="Q38" s="26">
        <f t="shared" si="0"/>
        <v>0.4</v>
      </c>
      <c r="R38" s="5"/>
      <c r="S38" s="5">
        <v>0.4</v>
      </c>
      <c r="T38" s="5"/>
      <c r="U38" s="5"/>
      <c r="V38" s="5"/>
      <c r="W38" s="5"/>
      <c r="X38" s="5"/>
      <c r="Y38" s="5"/>
      <c r="Z38" s="406"/>
      <c r="AA38" s="202"/>
      <c r="AB38" s="202"/>
      <c r="AC38" s="406"/>
      <c r="AD38" s="202"/>
      <c r="AE38" s="202"/>
      <c r="AF38" s="202"/>
      <c r="AG38" s="202"/>
      <c r="AH38" s="406"/>
      <c r="AI38" s="202"/>
    </row>
    <row r="39" spans="1:35" x14ac:dyDescent="0.25">
      <c r="A39" s="6">
        <v>19</v>
      </c>
      <c r="B39" s="12" t="s">
        <v>211</v>
      </c>
      <c r="C39" s="5"/>
      <c r="D39" s="5"/>
      <c r="E39" s="5"/>
      <c r="F39" s="5"/>
      <c r="G39" s="5">
        <v>2009</v>
      </c>
      <c r="H39" s="5">
        <v>13</v>
      </c>
      <c r="I39" s="5"/>
      <c r="J39" s="5"/>
      <c r="K39" s="5"/>
      <c r="L39" s="5"/>
      <c r="M39" s="5"/>
      <c r="N39" s="5"/>
      <c r="O39" s="5"/>
      <c r="P39" s="5"/>
      <c r="Q39" s="26">
        <f t="shared" si="0"/>
        <v>0.5</v>
      </c>
      <c r="R39" s="5"/>
      <c r="S39" s="5">
        <v>0.5</v>
      </c>
      <c r="T39" s="5"/>
      <c r="U39" s="5"/>
      <c r="V39" s="5"/>
      <c r="W39" s="5"/>
      <c r="X39" s="5"/>
      <c r="Y39" s="5"/>
      <c r="Z39" s="406"/>
      <c r="AA39" s="202"/>
      <c r="AB39" s="202"/>
      <c r="AC39" s="406"/>
      <c r="AD39" s="202"/>
      <c r="AE39" s="202"/>
      <c r="AF39" s="202"/>
      <c r="AG39" s="202"/>
      <c r="AH39" s="406"/>
      <c r="AI39" s="202"/>
    </row>
    <row r="40" spans="1:35" x14ac:dyDescent="0.25">
      <c r="A40" s="6">
        <v>20</v>
      </c>
      <c r="B40" s="12" t="s">
        <v>212</v>
      </c>
      <c r="C40" s="5"/>
      <c r="D40" s="5"/>
      <c r="E40" s="5"/>
      <c r="F40" s="5"/>
      <c r="G40" s="5">
        <v>2009</v>
      </c>
      <c r="H40" s="5">
        <v>17</v>
      </c>
      <c r="I40" s="5" t="s">
        <v>286</v>
      </c>
      <c r="J40" s="5">
        <v>1.26</v>
      </c>
      <c r="K40" s="5"/>
      <c r="L40" s="5"/>
      <c r="M40" s="5"/>
      <c r="N40" s="5"/>
      <c r="O40" s="5"/>
      <c r="P40" s="5"/>
      <c r="Q40" s="26">
        <f t="shared" si="0"/>
        <v>0.9</v>
      </c>
      <c r="R40" s="5"/>
      <c r="S40" s="5">
        <v>0.9</v>
      </c>
      <c r="T40" s="5"/>
      <c r="U40" s="5"/>
      <c r="V40" s="5"/>
      <c r="W40" s="5"/>
      <c r="X40" s="5"/>
      <c r="Y40" s="5"/>
      <c r="Z40" s="406"/>
      <c r="AA40" s="202"/>
      <c r="AB40" s="202"/>
      <c r="AC40" s="406"/>
      <c r="AD40" s="202"/>
      <c r="AE40" s="202"/>
      <c r="AF40" s="202"/>
      <c r="AG40" s="202"/>
      <c r="AH40" s="406"/>
      <c r="AI40" s="202"/>
    </row>
    <row r="41" spans="1:35" ht="31.5" x14ac:dyDescent="0.25">
      <c r="A41" s="6">
        <v>21</v>
      </c>
      <c r="B41" s="12" t="s">
        <v>213</v>
      </c>
      <c r="C41" s="5"/>
      <c r="D41" s="5"/>
      <c r="E41" s="5"/>
      <c r="F41" s="5"/>
      <c r="G41" s="5">
        <v>2009</v>
      </c>
      <c r="H41" s="5">
        <v>13</v>
      </c>
      <c r="I41" s="5"/>
      <c r="J41" s="5"/>
      <c r="K41" s="5"/>
      <c r="L41" s="5"/>
      <c r="M41" s="5"/>
      <c r="N41" s="5"/>
      <c r="O41" s="5"/>
      <c r="P41" s="5"/>
      <c r="Q41" s="26">
        <f t="shared" si="0"/>
        <v>1.4</v>
      </c>
      <c r="R41" s="5"/>
      <c r="S41" s="5">
        <v>1.4</v>
      </c>
      <c r="T41" s="5"/>
      <c r="U41" s="5"/>
      <c r="V41" s="5"/>
      <c r="W41" s="5"/>
      <c r="X41" s="5"/>
      <c r="Y41" s="5"/>
      <c r="Z41" s="406"/>
      <c r="AA41" s="202"/>
      <c r="AB41" s="202"/>
      <c r="AC41" s="406"/>
      <c r="AD41" s="202"/>
      <c r="AE41" s="202"/>
      <c r="AF41" s="202"/>
      <c r="AG41" s="202"/>
      <c r="AH41" s="406"/>
      <c r="AI41" s="202"/>
    </row>
    <row r="42" spans="1:35" x14ac:dyDescent="0.25">
      <c r="A42" s="6">
        <v>22</v>
      </c>
      <c r="B42" s="12" t="s">
        <v>219</v>
      </c>
      <c r="C42" s="5"/>
      <c r="D42" s="5"/>
      <c r="E42" s="5"/>
      <c r="F42" s="5"/>
      <c r="G42" s="5">
        <v>2009</v>
      </c>
      <c r="H42" s="5">
        <v>17</v>
      </c>
      <c r="I42" s="5" t="s">
        <v>286</v>
      </c>
      <c r="J42" s="5">
        <v>1.26</v>
      </c>
      <c r="K42" s="5"/>
      <c r="L42" s="5"/>
      <c r="M42" s="5"/>
      <c r="N42" s="5"/>
      <c r="O42" s="5"/>
      <c r="P42" s="5"/>
      <c r="Q42" s="26">
        <f t="shared" si="0"/>
        <v>2.2999999999999998</v>
      </c>
      <c r="R42" s="5"/>
      <c r="S42" s="5">
        <v>2.2999999999999998</v>
      </c>
      <c r="T42" s="5"/>
      <c r="U42" s="5"/>
      <c r="V42" s="5"/>
      <c r="W42" s="5"/>
      <c r="X42" s="5"/>
      <c r="Y42" s="5"/>
      <c r="Z42" s="406"/>
      <c r="AA42" s="202"/>
      <c r="AB42" s="202"/>
      <c r="AC42" s="406"/>
      <c r="AD42" s="202"/>
      <c r="AE42" s="202"/>
      <c r="AF42" s="202"/>
      <c r="AG42" s="202"/>
      <c r="AH42" s="406"/>
      <c r="AI42" s="202"/>
    </row>
    <row r="43" spans="1:35" x14ac:dyDescent="0.25">
      <c r="A43" s="6">
        <v>23</v>
      </c>
      <c r="B43" s="12" t="s">
        <v>220</v>
      </c>
      <c r="C43" s="5"/>
      <c r="D43" s="5"/>
      <c r="E43" s="5"/>
      <c r="F43" s="5"/>
      <c r="G43" s="5">
        <v>2009</v>
      </c>
      <c r="H43" s="5">
        <v>17</v>
      </c>
      <c r="I43" s="5" t="s">
        <v>286</v>
      </c>
      <c r="J43" s="5">
        <v>1.26</v>
      </c>
      <c r="K43" s="5"/>
      <c r="L43" s="5"/>
      <c r="M43" s="5"/>
      <c r="N43" s="5"/>
      <c r="O43" s="5"/>
      <c r="P43" s="5"/>
      <c r="Q43" s="418">
        <f t="shared" si="0"/>
        <v>1</v>
      </c>
      <c r="R43" s="421"/>
      <c r="S43" s="421">
        <v>1</v>
      </c>
      <c r="T43" s="5"/>
      <c r="U43" s="5"/>
      <c r="V43" s="5"/>
      <c r="W43" s="5"/>
      <c r="X43" s="5"/>
      <c r="Y43" s="5"/>
      <c r="Z43" s="406"/>
      <c r="AA43" s="202"/>
      <c r="AB43" s="202"/>
      <c r="AC43" s="406"/>
      <c r="AD43" s="202"/>
      <c r="AE43" s="202"/>
      <c r="AF43" s="202"/>
      <c r="AG43" s="202"/>
      <c r="AH43" s="406"/>
      <c r="AI43" s="202"/>
    </row>
    <row r="44" spans="1:35" x14ac:dyDescent="0.25">
      <c r="A44" s="6">
        <v>24</v>
      </c>
      <c r="B44" s="12" t="s">
        <v>208</v>
      </c>
      <c r="C44" s="5"/>
      <c r="D44" s="5"/>
      <c r="E44" s="5"/>
      <c r="F44" s="5"/>
      <c r="G44" s="5">
        <v>2011</v>
      </c>
      <c r="H44" s="5">
        <v>13</v>
      </c>
      <c r="I44" s="5"/>
      <c r="J44" s="5"/>
      <c r="K44" s="5"/>
      <c r="L44" s="5"/>
      <c r="M44" s="5"/>
      <c r="N44" s="5"/>
      <c r="O44" s="5"/>
      <c r="P44" s="5"/>
      <c r="Q44" s="26">
        <f t="shared" si="0"/>
        <v>0.8</v>
      </c>
      <c r="R44" s="5"/>
      <c r="S44" s="5">
        <v>0.8</v>
      </c>
      <c r="T44" s="5"/>
      <c r="U44" s="5"/>
      <c r="V44" s="5"/>
      <c r="W44" s="5"/>
      <c r="X44" s="5"/>
      <c r="Y44" s="5"/>
      <c r="Z44" s="406">
        <v>2011</v>
      </c>
      <c r="AA44" s="434">
        <v>13</v>
      </c>
      <c r="AB44" s="202"/>
      <c r="AC44" s="406"/>
      <c r="AD44" s="202"/>
      <c r="AE44" s="202"/>
      <c r="AF44" s="202"/>
      <c r="AG44" s="202"/>
      <c r="AH44" s="406"/>
      <c r="AI44" s="202"/>
    </row>
    <row r="45" spans="1:35" x14ac:dyDescent="0.25">
      <c r="A45" s="6">
        <v>25</v>
      </c>
      <c r="B45" s="12" t="s">
        <v>221</v>
      </c>
      <c r="C45" s="5"/>
      <c r="D45" s="5"/>
      <c r="E45" s="5"/>
      <c r="F45" s="5"/>
      <c r="G45" s="5">
        <v>2011</v>
      </c>
      <c r="H45" s="5">
        <v>17</v>
      </c>
      <c r="I45" s="5" t="s">
        <v>286</v>
      </c>
      <c r="J45" s="5">
        <v>1.03</v>
      </c>
      <c r="K45" s="5"/>
      <c r="L45" s="5"/>
      <c r="M45" s="5"/>
      <c r="N45" s="5"/>
      <c r="O45" s="5"/>
      <c r="P45" s="5"/>
      <c r="Q45" s="26">
        <f t="shared" si="0"/>
        <v>0.7</v>
      </c>
      <c r="R45" s="5"/>
      <c r="S45" s="5">
        <v>0.7</v>
      </c>
      <c r="T45" s="5"/>
      <c r="U45" s="5"/>
      <c r="V45" s="5"/>
      <c r="W45" s="5"/>
      <c r="X45" s="5"/>
      <c r="Y45" s="5"/>
      <c r="Z45" s="6">
        <v>2011</v>
      </c>
      <c r="AA45" s="5">
        <v>17</v>
      </c>
      <c r="AB45" s="5" t="s">
        <v>286</v>
      </c>
      <c r="AC45" s="6">
        <v>1.03</v>
      </c>
      <c r="AD45" s="202"/>
      <c r="AE45" s="202"/>
      <c r="AF45" s="202"/>
      <c r="AG45" s="202"/>
      <c r="AH45" s="406"/>
      <c r="AI45" s="202"/>
    </row>
    <row r="46" spans="1:35" x14ac:dyDescent="0.25">
      <c r="A46" s="6">
        <v>26</v>
      </c>
      <c r="B46" s="12" t="s">
        <v>222</v>
      </c>
      <c r="C46" s="5"/>
      <c r="D46" s="5"/>
      <c r="E46" s="5"/>
      <c r="F46" s="5"/>
      <c r="G46" s="5">
        <v>2011</v>
      </c>
      <c r="H46" s="5">
        <v>17</v>
      </c>
      <c r="I46" s="5" t="s">
        <v>285</v>
      </c>
      <c r="J46" s="5">
        <v>0.25</v>
      </c>
      <c r="K46" s="5"/>
      <c r="L46" s="5"/>
      <c r="M46" s="5"/>
      <c r="N46" s="5"/>
      <c r="O46" s="5"/>
      <c r="P46" s="5"/>
      <c r="Q46" s="26">
        <f t="shared" si="0"/>
        <v>0.4</v>
      </c>
      <c r="R46" s="5"/>
      <c r="S46" s="5">
        <v>0.4</v>
      </c>
      <c r="T46" s="5"/>
      <c r="U46" s="5"/>
      <c r="V46" s="5"/>
      <c r="W46" s="5"/>
      <c r="X46" s="5"/>
      <c r="Y46" s="5"/>
      <c r="Z46" s="6">
        <v>2011</v>
      </c>
      <c r="AA46" s="5">
        <v>17</v>
      </c>
      <c r="AB46" s="5" t="s">
        <v>285</v>
      </c>
      <c r="AC46" s="6">
        <v>0.25</v>
      </c>
      <c r="AD46" s="202"/>
      <c r="AE46" s="202"/>
      <c r="AF46" s="202"/>
      <c r="AG46" s="202"/>
      <c r="AH46" s="406"/>
      <c r="AI46" s="202"/>
    </row>
    <row r="47" spans="1:35" x14ac:dyDescent="0.25">
      <c r="A47" s="6">
        <v>27</v>
      </c>
      <c r="B47" s="12" t="s">
        <v>223</v>
      </c>
      <c r="C47" s="5"/>
      <c r="D47" s="5"/>
      <c r="E47" s="5"/>
      <c r="F47" s="5"/>
      <c r="G47" s="5">
        <v>2011</v>
      </c>
      <c r="H47" s="5">
        <v>13</v>
      </c>
      <c r="I47" s="5"/>
      <c r="J47" s="5"/>
      <c r="K47" s="5"/>
      <c r="L47" s="5"/>
      <c r="M47" s="5"/>
      <c r="N47" s="5"/>
      <c r="O47" s="5"/>
      <c r="P47" s="5"/>
      <c r="Q47" s="26">
        <f t="shared" si="0"/>
        <v>0.8</v>
      </c>
      <c r="R47" s="5"/>
      <c r="S47" s="5">
        <v>0.8</v>
      </c>
      <c r="T47" s="5"/>
      <c r="U47" s="5"/>
      <c r="V47" s="5"/>
      <c r="W47" s="5"/>
      <c r="X47" s="5"/>
      <c r="Y47" s="5"/>
      <c r="Z47" s="6">
        <v>2011</v>
      </c>
      <c r="AA47" s="5">
        <v>13</v>
      </c>
      <c r="AB47" s="5"/>
      <c r="AC47" s="6"/>
      <c r="AD47" s="202"/>
      <c r="AE47" s="202"/>
      <c r="AF47" s="202"/>
      <c r="AG47" s="202"/>
      <c r="AH47" s="406"/>
      <c r="AI47" s="202"/>
    </row>
    <row r="48" spans="1:35" ht="31.5" x14ac:dyDescent="0.25">
      <c r="A48" s="6">
        <v>28</v>
      </c>
      <c r="B48" s="419" t="s">
        <v>189</v>
      </c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26">
        <f t="shared" si="0"/>
        <v>0.8</v>
      </c>
      <c r="R48" s="5"/>
      <c r="S48" s="5"/>
      <c r="T48" s="5">
        <v>0.8</v>
      </c>
      <c r="U48" s="5"/>
      <c r="V48" s="5"/>
      <c r="W48" s="5"/>
      <c r="X48" s="5"/>
      <c r="Y48" s="5"/>
      <c r="Z48" s="6"/>
      <c r="AA48" s="5"/>
      <c r="AB48" s="5"/>
      <c r="AC48" s="6"/>
      <c r="AD48" s="202"/>
      <c r="AE48" s="202"/>
      <c r="AF48" s="202"/>
      <c r="AG48" s="202"/>
      <c r="AH48" s="406"/>
      <c r="AI48" s="202"/>
    </row>
    <row r="49" spans="1:35" x14ac:dyDescent="0.25">
      <c r="A49" s="6">
        <v>29</v>
      </c>
      <c r="B49" s="419" t="s">
        <v>190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26">
        <f t="shared" si="0"/>
        <v>0.4</v>
      </c>
      <c r="R49" s="5"/>
      <c r="S49" s="5"/>
      <c r="T49" s="5">
        <v>0.4</v>
      </c>
      <c r="U49" s="5"/>
      <c r="V49" s="5"/>
      <c r="W49" s="5"/>
      <c r="X49" s="5"/>
      <c r="Y49" s="5"/>
      <c r="Z49" s="406"/>
      <c r="AA49" s="202"/>
      <c r="AB49" s="202"/>
      <c r="AC49" s="406"/>
      <c r="AD49" s="202"/>
      <c r="AE49" s="202"/>
      <c r="AF49" s="202"/>
      <c r="AG49" s="202"/>
      <c r="AH49" s="406"/>
      <c r="AI49" s="202"/>
    </row>
    <row r="50" spans="1:35" ht="31.5" x14ac:dyDescent="0.25">
      <c r="A50" s="26" t="s">
        <v>293</v>
      </c>
      <c r="B50" s="26" t="s">
        <v>565</v>
      </c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>
        <f t="shared" si="0"/>
        <v>0</v>
      </c>
      <c r="R50" s="5"/>
      <c r="S50" s="5"/>
      <c r="T50" s="5"/>
      <c r="U50" s="5"/>
      <c r="V50" s="26"/>
      <c r="W50" s="26"/>
      <c r="X50" s="26"/>
      <c r="Y50" s="26"/>
      <c r="Z50" s="406"/>
      <c r="AA50" s="202"/>
      <c r="AB50" s="202"/>
      <c r="AC50" s="406"/>
      <c r="AD50" s="202"/>
      <c r="AE50" s="202"/>
      <c r="AF50" s="202"/>
      <c r="AG50" s="202"/>
      <c r="AH50" s="406"/>
      <c r="AI50" s="202"/>
    </row>
    <row r="51" spans="1:35" x14ac:dyDescent="0.25">
      <c r="A51" s="6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26"/>
      <c r="R51" s="5"/>
      <c r="S51" s="5"/>
      <c r="T51" s="5"/>
      <c r="U51" s="5"/>
      <c r="V51" s="5"/>
      <c r="W51" s="5"/>
      <c r="X51" s="5"/>
      <c r="Y51" s="5"/>
      <c r="Z51" s="406"/>
      <c r="AA51" s="202"/>
      <c r="AB51" s="202"/>
      <c r="AC51" s="406"/>
      <c r="AD51" s="202"/>
      <c r="AE51" s="202"/>
      <c r="AF51" s="202"/>
      <c r="AG51" s="202"/>
      <c r="AH51" s="406"/>
      <c r="AI51" s="202"/>
    </row>
    <row r="52" spans="1:35" ht="31.5" x14ac:dyDescent="0.25">
      <c r="A52" s="26" t="s">
        <v>304</v>
      </c>
      <c r="B52" s="26" t="s">
        <v>425</v>
      </c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>
        <f>Q53</f>
        <v>19.5</v>
      </c>
      <c r="R52" s="5"/>
      <c r="S52" s="213">
        <f>S53</f>
        <v>19.5</v>
      </c>
      <c r="T52" s="5"/>
      <c r="U52" s="5"/>
      <c r="V52" s="26"/>
      <c r="W52" s="26"/>
      <c r="X52" s="26"/>
      <c r="Y52" s="26"/>
      <c r="Z52" s="406"/>
      <c r="AA52" s="202"/>
      <c r="AB52" s="202"/>
      <c r="AC52" s="406"/>
      <c r="AD52" s="202"/>
      <c r="AE52" s="202"/>
      <c r="AF52" s="202"/>
      <c r="AG52" s="202"/>
      <c r="AH52" s="406"/>
      <c r="AI52" s="202"/>
    </row>
    <row r="53" spans="1:35" ht="47.25" x14ac:dyDescent="0.25">
      <c r="A53" s="6">
        <v>1</v>
      </c>
      <c r="B53" s="12" t="s">
        <v>176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>
        <v>2011</v>
      </c>
      <c r="Q53" s="26">
        <f t="shared" si="0"/>
        <v>19.5</v>
      </c>
      <c r="R53" s="5"/>
      <c r="S53" s="5">
        <v>19.5</v>
      </c>
      <c r="T53" s="5"/>
      <c r="U53" s="5"/>
      <c r="V53" s="5"/>
      <c r="W53" s="5"/>
      <c r="X53" s="5"/>
      <c r="Y53" s="5"/>
      <c r="Z53" s="406"/>
      <c r="AA53" s="202"/>
      <c r="AB53" s="202"/>
      <c r="AC53" s="406"/>
      <c r="AD53" s="202"/>
      <c r="AE53" s="202"/>
      <c r="AF53" s="202"/>
      <c r="AG53" s="202"/>
      <c r="AH53" s="406"/>
      <c r="AI53" s="202">
        <v>2011</v>
      </c>
    </row>
    <row r="54" spans="1:35" x14ac:dyDescent="0.25">
      <c r="A54" s="6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26"/>
      <c r="R54" s="5"/>
      <c r="S54" s="5"/>
      <c r="T54" s="5"/>
      <c r="U54" s="5"/>
      <c r="V54" s="5"/>
      <c r="W54" s="5"/>
      <c r="X54" s="5"/>
      <c r="Y54" s="5"/>
      <c r="Z54" s="406"/>
      <c r="AA54" s="202"/>
      <c r="AB54" s="202"/>
      <c r="AC54" s="406"/>
      <c r="AD54" s="202"/>
      <c r="AE54" s="202"/>
      <c r="AF54" s="202"/>
      <c r="AG54" s="202"/>
      <c r="AH54" s="406"/>
      <c r="AI54" s="202"/>
    </row>
    <row r="55" spans="1:35" ht="47.25" x14ac:dyDescent="0.25">
      <c r="A55" s="26" t="s">
        <v>322</v>
      </c>
      <c r="B55" s="26" t="s">
        <v>426</v>
      </c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>
        <f t="shared" si="0"/>
        <v>0</v>
      </c>
      <c r="R55" s="5"/>
      <c r="S55" s="5"/>
      <c r="T55" s="5"/>
      <c r="U55" s="5"/>
      <c r="V55" s="26"/>
      <c r="W55" s="26"/>
      <c r="X55" s="26"/>
      <c r="Y55" s="26"/>
      <c r="Z55" s="406"/>
      <c r="AA55" s="202"/>
      <c r="AB55" s="202"/>
      <c r="AC55" s="406"/>
      <c r="AD55" s="202"/>
      <c r="AE55" s="202"/>
      <c r="AF55" s="202"/>
      <c r="AG55" s="202"/>
      <c r="AH55" s="406"/>
      <c r="AI55" s="202"/>
    </row>
    <row r="56" spans="1:35" x14ac:dyDescent="0.25">
      <c r="A56" s="6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26"/>
      <c r="R56" s="5"/>
      <c r="S56" s="5"/>
      <c r="T56" s="5"/>
      <c r="U56" s="5"/>
      <c r="V56" s="5"/>
      <c r="W56" s="5"/>
      <c r="X56" s="5"/>
      <c r="Y56" s="5"/>
      <c r="Z56" s="406"/>
      <c r="AA56" s="202"/>
      <c r="AB56" s="202"/>
      <c r="AC56" s="406"/>
      <c r="AD56" s="202"/>
      <c r="AE56" s="202"/>
      <c r="AF56" s="202"/>
      <c r="AG56" s="202"/>
      <c r="AH56" s="406"/>
      <c r="AI56" s="202"/>
    </row>
    <row r="57" spans="1:35" x14ac:dyDescent="0.25">
      <c r="A57" s="26" t="s">
        <v>294</v>
      </c>
      <c r="B57" s="26" t="s">
        <v>344</v>
      </c>
      <c r="C57" s="26"/>
      <c r="D57" s="26"/>
      <c r="E57" s="26"/>
      <c r="F57" s="26"/>
      <c r="G57" s="26"/>
      <c r="H57" s="26"/>
      <c r="I57" s="26"/>
      <c r="J57" s="26">
        <f>J60</f>
        <v>7.8999999999999995</v>
      </c>
      <c r="K57" s="26"/>
      <c r="L57" s="26"/>
      <c r="M57" s="26"/>
      <c r="N57" s="26"/>
      <c r="O57" s="26">
        <f>O60</f>
        <v>33.5</v>
      </c>
      <c r="P57" s="26"/>
      <c r="Q57" s="26">
        <f t="shared" si="0"/>
        <v>140.19999999999999</v>
      </c>
      <c r="R57" s="26">
        <f>R60</f>
        <v>0</v>
      </c>
      <c r="S57" s="26">
        <f>S60</f>
        <v>140.19999999999999</v>
      </c>
      <c r="T57" s="26">
        <f>T60</f>
        <v>0</v>
      </c>
      <c r="U57" s="26">
        <f>U60</f>
        <v>0</v>
      </c>
      <c r="V57" s="26"/>
      <c r="W57" s="26"/>
      <c r="X57" s="26"/>
      <c r="Y57" s="26"/>
      <c r="Z57" s="406"/>
      <c r="AA57" s="202"/>
      <c r="AB57" s="202"/>
      <c r="AC57" s="406"/>
      <c r="AD57" s="202"/>
      <c r="AE57" s="202"/>
      <c r="AF57" s="202"/>
      <c r="AG57" s="202"/>
      <c r="AH57" s="406"/>
      <c r="AI57" s="202"/>
    </row>
    <row r="58" spans="1:35" ht="31.5" x14ac:dyDescent="0.25">
      <c r="A58" s="304" t="s">
        <v>295</v>
      </c>
      <c r="B58" s="26" t="s">
        <v>424</v>
      </c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>
        <f t="shared" si="0"/>
        <v>0</v>
      </c>
      <c r="R58" s="26"/>
      <c r="S58" s="26"/>
      <c r="T58" s="26"/>
      <c r="U58" s="26"/>
      <c r="V58" s="26"/>
      <c r="W58" s="26"/>
      <c r="X58" s="26"/>
      <c r="Y58" s="26"/>
      <c r="Z58" s="406"/>
      <c r="AA58" s="202"/>
      <c r="AB58" s="202"/>
      <c r="AC58" s="406"/>
      <c r="AD58" s="202"/>
      <c r="AE58" s="202"/>
      <c r="AF58" s="202"/>
      <c r="AG58" s="202"/>
      <c r="AH58" s="406"/>
      <c r="AI58" s="202"/>
    </row>
    <row r="59" spans="1:35" x14ac:dyDescent="0.25">
      <c r="A59" s="6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26">
        <f t="shared" si="0"/>
        <v>0</v>
      </c>
      <c r="R59" s="5"/>
      <c r="S59" s="5"/>
      <c r="T59" s="5"/>
      <c r="U59" s="5"/>
      <c r="V59" s="5"/>
      <c r="W59" s="5"/>
      <c r="X59" s="5"/>
      <c r="Y59" s="5"/>
      <c r="Z59" s="406"/>
      <c r="AA59" s="202"/>
      <c r="AB59" s="202"/>
      <c r="AC59" s="406"/>
      <c r="AD59" s="202"/>
      <c r="AE59" s="202"/>
      <c r="AF59" s="202"/>
      <c r="AG59" s="202"/>
      <c r="AH59" s="406"/>
      <c r="AI59" s="202"/>
    </row>
    <row r="60" spans="1:35" x14ac:dyDescent="0.25">
      <c r="A60" s="304" t="s">
        <v>296</v>
      </c>
      <c r="B60" s="213" t="s">
        <v>601</v>
      </c>
      <c r="C60" s="213"/>
      <c r="D60" s="213"/>
      <c r="E60" s="213"/>
      <c r="F60" s="213"/>
      <c r="G60" s="213"/>
      <c r="H60" s="213"/>
      <c r="I60" s="213"/>
      <c r="J60" s="213">
        <f>SUM(J61:J73)</f>
        <v>7.8999999999999995</v>
      </c>
      <c r="K60" s="213"/>
      <c r="L60" s="213"/>
      <c r="M60" s="213"/>
      <c r="N60" s="213"/>
      <c r="O60" s="213">
        <f>SUM(O74:O90)</f>
        <v>33.5</v>
      </c>
      <c r="P60" s="213"/>
      <c r="Q60" s="26">
        <f t="shared" si="0"/>
        <v>140.19999999999999</v>
      </c>
      <c r="R60" s="213">
        <f>SUM(R61:R89)</f>
        <v>0</v>
      </c>
      <c r="S60" s="213">
        <f>SUM(S61:S89)</f>
        <v>140.19999999999999</v>
      </c>
      <c r="T60" s="213">
        <f>SUM(T61:T89)</f>
        <v>0</v>
      </c>
      <c r="U60" s="213">
        <f>SUM(U61:U89)</f>
        <v>0</v>
      </c>
      <c r="V60" s="213"/>
      <c r="W60" s="213"/>
      <c r="X60" s="213"/>
      <c r="Y60" s="213"/>
      <c r="Z60" s="406"/>
      <c r="AA60" s="202"/>
      <c r="AB60" s="202"/>
      <c r="AC60" s="406"/>
      <c r="AD60" s="202"/>
      <c r="AE60" s="202"/>
      <c r="AF60" s="202"/>
      <c r="AG60" s="202"/>
      <c r="AH60" s="406"/>
      <c r="AI60" s="202"/>
    </row>
    <row r="61" spans="1:35" x14ac:dyDescent="0.25">
      <c r="A61" s="6">
        <v>1</v>
      </c>
      <c r="B61" s="5" t="s">
        <v>224</v>
      </c>
      <c r="C61" s="5"/>
      <c r="D61" s="5"/>
      <c r="E61" s="5"/>
      <c r="F61" s="5"/>
      <c r="G61" s="6">
        <v>2009</v>
      </c>
      <c r="H61" s="5">
        <v>17</v>
      </c>
      <c r="I61" s="5" t="s">
        <v>286</v>
      </c>
      <c r="J61" s="6">
        <v>0.5</v>
      </c>
      <c r="K61" s="5"/>
      <c r="L61" s="5"/>
      <c r="M61" s="5"/>
      <c r="N61" s="5"/>
      <c r="O61" s="5"/>
      <c r="P61" s="5"/>
      <c r="Q61" s="418">
        <f t="shared" si="0"/>
        <v>4</v>
      </c>
      <c r="R61" s="421"/>
      <c r="S61" s="421">
        <v>4</v>
      </c>
      <c r="T61" s="5"/>
      <c r="U61" s="5"/>
      <c r="V61" s="5"/>
      <c r="W61" s="5"/>
      <c r="X61" s="5"/>
      <c r="Y61" s="5"/>
      <c r="Z61" s="406"/>
      <c r="AA61" s="202"/>
      <c r="AB61" s="202"/>
      <c r="AC61" s="406"/>
      <c r="AD61" s="202"/>
      <c r="AE61" s="202"/>
      <c r="AF61" s="202"/>
      <c r="AG61" s="202"/>
      <c r="AH61" s="406"/>
      <c r="AI61" s="202"/>
    </row>
    <row r="62" spans="1:35" hidden="1" x14ac:dyDescent="0.25">
      <c r="A62" s="6"/>
      <c r="B62" s="5" t="s">
        <v>435</v>
      </c>
      <c r="C62" s="5"/>
      <c r="D62" s="5"/>
      <c r="E62" s="5"/>
      <c r="F62" s="5"/>
      <c r="G62" s="6"/>
      <c r="H62" s="5"/>
      <c r="I62" s="5"/>
      <c r="J62" s="6"/>
      <c r="K62" s="5"/>
      <c r="L62" s="5"/>
      <c r="M62" s="5"/>
      <c r="N62" s="5"/>
      <c r="O62" s="5"/>
      <c r="P62" s="5"/>
      <c r="Q62" s="26">
        <f t="shared" si="0"/>
        <v>0</v>
      </c>
      <c r="R62" s="5"/>
      <c r="S62" s="5"/>
      <c r="T62" s="5"/>
      <c r="U62" s="5"/>
      <c r="V62" s="5"/>
      <c r="W62" s="5"/>
      <c r="X62" s="5"/>
      <c r="Y62" s="5"/>
      <c r="Z62" s="406"/>
      <c r="AA62" s="202"/>
      <c r="AB62" s="202"/>
      <c r="AC62" s="406"/>
      <c r="AD62" s="202"/>
      <c r="AE62" s="202"/>
      <c r="AF62" s="202"/>
      <c r="AG62" s="202"/>
      <c r="AH62" s="406"/>
      <c r="AI62" s="202"/>
    </row>
    <row r="63" spans="1:35" x14ac:dyDescent="0.25">
      <c r="A63" s="6">
        <v>2</v>
      </c>
      <c r="B63" s="5" t="s">
        <v>225</v>
      </c>
      <c r="C63" s="5"/>
      <c r="D63" s="5"/>
      <c r="E63" s="5"/>
      <c r="F63" s="5"/>
      <c r="G63" s="6">
        <v>2009</v>
      </c>
      <c r="H63" s="5">
        <v>17</v>
      </c>
      <c r="I63" s="5" t="s">
        <v>286</v>
      </c>
      <c r="J63" s="6">
        <v>0.2</v>
      </c>
      <c r="K63" s="5"/>
      <c r="L63" s="5"/>
      <c r="M63" s="5"/>
      <c r="N63" s="5"/>
      <c r="O63" s="5"/>
      <c r="P63" s="5"/>
      <c r="Q63" s="26">
        <f t="shared" si="0"/>
        <v>3.7</v>
      </c>
      <c r="R63" s="5"/>
      <c r="S63" s="5">
        <v>3.7</v>
      </c>
      <c r="T63" s="5"/>
      <c r="U63" s="5"/>
      <c r="V63" s="5"/>
      <c r="W63" s="5"/>
      <c r="X63" s="5"/>
      <c r="Y63" s="5"/>
      <c r="Z63" s="406"/>
      <c r="AA63" s="202"/>
      <c r="AB63" s="202"/>
      <c r="AC63" s="406"/>
      <c r="AD63" s="202"/>
      <c r="AE63" s="202"/>
      <c r="AF63" s="202"/>
      <c r="AG63" s="202"/>
      <c r="AH63" s="406"/>
      <c r="AI63" s="202"/>
    </row>
    <row r="64" spans="1:35" hidden="1" x14ac:dyDescent="0.25">
      <c r="A64" s="6"/>
      <c r="B64" s="5" t="s">
        <v>435</v>
      </c>
      <c r="C64" s="5"/>
      <c r="D64" s="5"/>
      <c r="E64" s="5"/>
      <c r="F64" s="5"/>
      <c r="G64" s="6"/>
      <c r="H64" s="5"/>
      <c r="I64" s="5" t="s">
        <v>287</v>
      </c>
      <c r="J64" s="6"/>
      <c r="K64" s="5"/>
      <c r="L64" s="5"/>
      <c r="M64" s="5"/>
      <c r="N64" s="5"/>
      <c r="O64" s="5"/>
      <c r="P64" s="5"/>
      <c r="Q64" s="26">
        <f t="shared" si="0"/>
        <v>0</v>
      </c>
      <c r="R64" s="5"/>
      <c r="S64" s="5"/>
      <c r="T64" s="5"/>
      <c r="U64" s="5"/>
      <c r="V64" s="5"/>
      <c r="W64" s="5"/>
      <c r="X64" s="5"/>
      <c r="Y64" s="5"/>
      <c r="Z64" s="406"/>
      <c r="AA64" s="202"/>
      <c r="AB64" s="202"/>
      <c r="AC64" s="406"/>
      <c r="AD64" s="202"/>
      <c r="AE64" s="202"/>
      <c r="AF64" s="202"/>
      <c r="AG64" s="202"/>
      <c r="AH64" s="406"/>
      <c r="AI64" s="202"/>
    </row>
    <row r="65" spans="1:35" x14ac:dyDescent="0.25">
      <c r="A65" s="6">
        <v>3</v>
      </c>
      <c r="B65" s="5" t="s">
        <v>226</v>
      </c>
      <c r="C65" s="5"/>
      <c r="D65" s="5"/>
      <c r="E65" s="5"/>
      <c r="F65" s="5"/>
      <c r="G65" s="6">
        <v>2009</v>
      </c>
      <c r="H65" s="5">
        <v>17</v>
      </c>
      <c r="I65" s="5" t="s">
        <v>288</v>
      </c>
      <c r="J65" s="6">
        <v>0.1</v>
      </c>
      <c r="K65" s="5"/>
      <c r="L65" s="5"/>
      <c r="M65" s="5"/>
      <c r="N65" s="5"/>
      <c r="O65" s="5"/>
      <c r="P65" s="5"/>
      <c r="Q65" s="26">
        <f t="shared" si="0"/>
        <v>0.4</v>
      </c>
      <c r="R65" s="5"/>
      <c r="S65" s="5">
        <v>0.4</v>
      </c>
      <c r="T65" s="5"/>
      <c r="U65" s="5"/>
      <c r="V65" s="5"/>
      <c r="W65" s="5"/>
      <c r="X65" s="5"/>
      <c r="Y65" s="5"/>
      <c r="Z65" s="406"/>
      <c r="AA65" s="202"/>
      <c r="AB65" s="202"/>
      <c r="AC65" s="406"/>
      <c r="AD65" s="202"/>
      <c r="AE65" s="202"/>
      <c r="AF65" s="202"/>
      <c r="AG65" s="202"/>
      <c r="AH65" s="406"/>
      <c r="AI65" s="202"/>
    </row>
    <row r="66" spans="1:35" x14ac:dyDescent="0.25">
      <c r="A66" s="6">
        <v>4</v>
      </c>
      <c r="B66" s="5" t="s">
        <v>227</v>
      </c>
      <c r="C66" s="5"/>
      <c r="D66" s="5"/>
      <c r="E66" s="5"/>
      <c r="F66" s="5"/>
      <c r="G66" s="6">
        <v>2009</v>
      </c>
      <c r="H66" s="5">
        <v>17</v>
      </c>
      <c r="I66" s="5" t="s">
        <v>286</v>
      </c>
      <c r="J66" s="6">
        <v>0.32</v>
      </c>
      <c r="K66" s="5"/>
      <c r="L66" s="5"/>
      <c r="M66" s="5"/>
      <c r="N66" s="5"/>
      <c r="O66" s="5"/>
      <c r="P66" s="5"/>
      <c r="Q66" s="26">
        <f t="shared" si="0"/>
        <v>3.9</v>
      </c>
      <c r="R66" s="5"/>
      <c r="S66" s="5">
        <v>3.9</v>
      </c>
      <c r="T66" s="5"/>
      <c r="U66" s="5"/>
      <c r="V66" s="5"/>
      <c r="W66" s="5"/>
      <c r="X66" s="5"/>
      <c r="Y66" s="5"/>
      <c r="Z66" s="406"/>
      <c r="AA66" s="202"/>
      <c r="AB66" s="202"/>
      <c r="AC66" s="406"/>
      <c r="AD66" s="202"/>
      <c r="AE66" s="202"/>
      <c r="AF66" s="202"/>
      <c r="AG66" s="202"/>
      <c r="AH66" s="406"/>
      <c r="AI66" s="202"/>
    </row>
    <row r="67" spans="1:35" x14ac:dyDescent="0.25">
      <c r="A67" s="6">
        <v>5</v>
      </c>
      <c r="B67" s="5" t="s">
        <v>228</v>
      </c>
      <c r="C67" s="5"/>
      <c r="D67" s="5"/>
      <c r="E67" s="5"/>
      <c r="F67" s="5"/>
      <c r="G67" s="6">
        <v>2010</v>
      </c>
      <c r="H67" s="5">
        <v>17</v>
      </c>
      <c r="I67" s="5" t="s">
        <v>286</v>
      </c>
      <c r="J67" s="6">
        <v>2</v>
      </c>
      <c r="K67" s="5"/>
      <c r="L67" s="5"/>
      <c r="M67" s="5"/>
      <c r="N67" s="5"/>
      <c r="O67" s="5"/>
      <c r="P67" s="5"/>
      <c r="Q67" s="26">
        <f t="shared" si="0"/>
        <v>16.7</v>
      </c>
      <c r="R67" s="5"/>
      <c r="S67" s="5">
        <v>16.7</v>
      </c>
      <c r="T67" s="5"/>
      <c r="U67" s="5"/>
      <c r="V67" s="5"/>
      <c r="W67" s="5"/>
      <c r="X67" s="5"/>
      <c r="Y67" s="5"/>
      <c r="Z67" s="406"/>
      <c r="AA67" s="202"/>
      <c r="AB67" s="202"/>
      <c r="AC67" s="406"/>
      <c r="AD67" s="202"/>
      <c r="AE67" s="202"/>
      <c r="AF67" s="202"/>
      <c r="AG67" s="202"/>
      <c r="AH67" s="406"/>
      <c r="AI67" s="202"/>
    </row>
    <row r="68" spans="1:35" ht="31.5" x14ac:dyDescent="0.25">
      <c r="A68" s="6">
        <v>6</v>
      </c>
      <c r="B68" s="5" t="s">
        <v>229</v>
      </c>
      <c r="C68" s="5"/>
      <c r="D68" s="5"/>
      <c r="E68" s="5"/>
      <c r="F68" s="5"/>
      <c r="G68" s="6">
        <v>2009</v>
      </c>
      <c r="H68" s="5">
        <v>17</v>
      </c>
      <c r="I68" s="5" t="s">
        <v>286</v>
      </c>
      <c r="J68" s="6">
        <v>0.32</v>
      </c>
      <c r="K68" s="5"/>
      <c r="L68" s="5"/>
      <c r="M68" s="5"/>
      <c r="N68" s="5"/>
      <c r="O68" s="5"/>
      <c r="P68" s="5"/>
      <c r="Q68" s="26">
        <f t="shared" si="0"/>
        <v>3.9</v>
      </c>
      <c r="R68" s="5"/>
      <c r="S68" s="5">
        <v>3.9</v>
      </c>
      <c r="T68" s="5"/>
      <c r="U68" s="5"/>
      <c r="V68" s="5"/>
      <c r="W68" s="5"/>
      <c r="X68" s="5"/>
      <c r="Y68" s="5"/>
      <c r="Z68" s="406"/>
      <c r="AA68" s="202"/>
      <c r="AB68" s="202"/>
      <c r="AC68" s="406"/>
      <c r="AD68" s="202"/>
      <c r="AE68" s="202"/>
      <c r="AF68" s="202"/>
      <c r="AG68" s="202"/>
      <c r="AH68" s="406"/>
      <c r="AI68" s="202"/>
    </row>
    <row r="69" spans="1:35" x14ac:dyDescent="0.25">
      <c r="A69" s="6">
        <v>7</v>
      </c>
      <c r="B69" s="5" t="s">
        <v>230</v>
      </c>
      <c r="C69" s="5"/>
      <c r="D69" s="5"/>
      <c r="E69" s="5"/>
      <c r="F69" s="5"/>
      <c r="G69" s="6">
        <v>2010</v>
      </c>
      <c r="H69" s="5">
        <v>17</v>
      </c>
      <c r="I69" s="5" t="s">
        <v>286</v>
      </c>
      <c r="J69" s="6">
        <v>2</v>
      </c>
      <c r="K69" s="5"/>
      <c r="L69" s="5"/>
      <c r="M69" s="5"/>
      <c r="N69" s="5"/>
      <c r="O69" s="5"/>
      <c r="P69" s="5"/>
      <c r="Q69" s="26">
        <f t="shared" si="0"/>
        <v>16.2</v>
      </c>
      <c r="R69" s="5"/>
      <c r="S69" s="5">
        <v>16.2</v>
      </c>
      <c r="T69" s="5"/>
      <c r="U69" s="5"/>
      <c r="V69" s="5"/>
      <c r="W69" s="5"/>
      <c r="X69" s="5"/>
      <c r="Y69" s="5"/>
      <c r="Z69" s="406"/>
      <c r="AA69" s="202"/>
      <c r="AB69" s="202"/>
      <c r="AC69" s="406"/>
      <c r="AD69" s="202"/>
      <c r="AE69" s="202"/>
      <c r="AF69" s="202"/>
      <c r="AG69" s="202"/>
      <c r="AH69" s="406"/>
      <c r="AI69" s="202"/>
    </row>
    <row r="70" spans="1:35" x14ac:dyDescent="0.25">
      <c r="A70" s="6">
        <v>8</v>
      </c>
      <c r="B70" s="12" t="s">
        <v>231</v>
      </c>
      <c r="C70" s="5"/>
      <c r="D70" s="5"/>
      <c r="E70" s="5"/>
      <c r="F70" s="5"/>
      <c r="G70" s="6">
        <v>2010</v>
      </c>
      <c r="H70" s="5">
        <v>17</v>
      </c>
      <c r="I70" s="5" t="s">
        <v>286</v>
      </c>
      <c r="J70" s="6">
        <v>0.5</v>
      </c>
      <c r="K70" s="5"/>
      <c r="L70" s="5"/>
      <c r="M70" s="5"/>
      <c r="N70" s="5"/>
      <c r="O70" s="5"/>
      <c r="P70" s="5"/>
      <c r="Q70" s="26">
        <f t="shared" si="0"/>
        <v>4.2</v>
      </c>
      <c r="R70" s="5"/>
      <c r="S70" s="5">
        <v>4.2</v>
      </c>
      <c r="T70" s="5"/>
      <c r="U70" s="5"/>
      <c r="V70" s="5"/>
      <c r="W70" s="5"/>
      <c r="X70" s="5"/>
      <c r="Y70" s="5"/>
      <c r="Z70" s="406"/>
      <c r="AA70" s="202"/>
      <c r="AB70" s="202"/>
      <c r="AC70" s="406"/>
      <c r="AD70" s="202"/>
      <c r="AE70" s="202"/>
      <c r="AF70" s="202"/>
      <c r="AG70" s="202"/>
      <c r="AH70" s="406"/>
      <c r="AI70" s="202"/>
    </row>
    <row r="71" spans="1:35" ht="47.25" x14ac:dyDescent="0.25">
      <c r="A71" s="6">
        <v>9</v>
      </c>
      <c r="B71" s="12" t="s">
        <v>232</v>
      </c>
      <c r="C71" s="5"/>
      <c r="D71" s="5"/>
      <c r="E71" s="5"/>
      <c r="F71" s="5"/>
      <c r="G71" s="6">
        <v>2011</v>
      </c>
      <c r="H71" s="5">
        <v>17</v>
      </c>
      <c r="I71" s="5" t="s">
        <v>286</v>
      </c>
      <c r="J71" s="6">
        <v>1.26</v>
      </c>
      <c r="K71" s="5"/>
      <c r="L71" s="5"/>
      <c r="M71" s="5"/>
      <c r="N71" s="5"/>
      <c r="O71" s="5"/>
      <c r="P71" s="5"/>
      <c r="Q71" s="26">
        <f t="shared" si="0"/>
        <v>3.9</v>
      </c>
      <c r="R71" s="5"/>
      <c r="S71" s="5">
        <v>3.9</v>
      </c>
      <c r="T71" s="5"/>
      <c r="U71" s="5"/>
      <c r="V71" s="5"/>
      <c r="W71" s="5"/>
      <c r="X71" s="5"/>
      <c r="Y71" s="5"/>
      <c r="Z71" s="6">
        <v>2011</v>
      </c>
      <c r="AA71" s="5"/>
      <c r="AB71" s="5" t="s">
        <v>286</v>
      </c>
      <c r="AC71" s="6">
        <v>1.26</v>
      </c>
      <c r="AD71" s="202"/>
      <c r="AE71" s="202"/>
      <c r="AF71" s="202"/>
      <c r="AG71" s="202"/>
      <c r="AH71" s="406"/>
      <c r="AI71" s="202"/>
    </row>
    <row r="72" spans="1:35" ht="47.25" x14ac:dyDescent="0.25">
      <c r="A72" s="6">
        <v>10</v>
      </c>
      <c r="B72" s="12" t="s">
        <v>233</v>
      </c>
      <c r="C72" s="5"/>
      <c r="D72" s="5"/>
      <c r="E72" s="5"/>
      <c r="F72" s="5"/>
      <c r="G72" s="6">
        <v>2011</v>
      </c>
      <c r="H72" s="5">
        <v>17</v>
      </c>
      <c r="I72" s="5" t="s">
        <v>286</v>
      </c>
      <c r="J72" s="6">
        <v>0.5</v>
      </c>
      <c r="K72" s="5"/>
      <c r="L72" s="5"/>
      <c r="M72" s="5"/>
      <c r="N72" s="5"/>
      <c r="O72" s="5"/>
      <c r="P72" s="5"/>
      <c r="Q72" s="26">
        <f t="shared" si="0"/>
        <v>3.9</v>
      </c>
      <c r="R72" s="5"/>
      <c r="S72" s="5">
        <v>3.9</v>
      </c>
      <c r="T72" s="5"/>
      <c r="U72" s="5"/>
      <c r="V72" s="5"/>
      <c r="W72" s="5"/>
      <c r="X72" s="5"/>
      <c r="Y72" s="5"/>
      <c r="Z72" s="6">
        <v>2011</v>
      </c>
      <c r="AA72" s="5"/>
      <c r="AB72" s="5" t="s">
        <v>286</v>
      </c>
      <c r="AC72" s="6">
        <v>0.5</v>
      </c>
      <c r="AD72" s="202"/>
      <c r="AE72" s="202"/>
      <c r="AF72" s="202"/>
      <c r="AG72" s="202"/>
      <c r="AH72" s="406"/>
      <c r="AI72" s="202"/>
    </row>
    <row r="73" spans="1:35" x14ac:dyDescent="0.25">
      <c r="A73" s="6">
        <v>11</v>
      </c>
      <c r="B73" s="12" t="s">
        <v>234</v>
      </c>
      <c r="C73" s="5"/>
      <c r="D73" s="5"/>
      <c r="E73" s="5"/>
      <c r="F73" s="5"/>
      <c r="G73" s="6">
        <v>2011</v>
      </c>
      <c r="H73" s="5">
        <v>17</v>
      </c>
      <c r="I73" s="5" t="s">
        <v>286</v>
      </c>
      <c r="J73" s="6">
        <v>0.2</v>
      </c>
      <c r="K73" s="5"/>
      <c r="L73" s="5"/>
      <c r="M73" s="5"/>
      <c r="N73" s="5"/>
      <c r="O73" s="5"/>
      <c r="P73" s="5"/>
      <c r="Q73" s="26">
        <f t="shared" si="0"/>
        <v>3.9</v>
      </c>
      <c r="R73" s="5"/>
      <c r="S73" s="5">
        <v>3.9</v>
      </c>
      <c r="T73" s="5"/>
      <c r="U73" s="5"/>
      <c r="V73" s="5"/>
      <c r="W73" s="5"/>
      <c r="X73" s="5"/>
      <c r="Y73" s="5"/>
      <c r="Z73" s="6">
        <v>2011</v>
      </c>
      <c r="AA73" s="5"/>
      <c r="AB73" s="5" t="s">
        <v>286</v>
      </c>
      <c r="AC73" s="6">
        <v>0.2</v>
      </c>
      <c r="AD73" s="202"/>
      <c r="AE73" s="202"/>
      <c r="AF73" s="202"/>
      <c r="AG73" s="202"/>
      <c r="AH73" s="406"/>
      <c r="AI73" s="202"/>
    </row>
    <row r="74" spans="1:35" ht="31.5" x14ac:dyDescent="0.25">
      <c r="A74" s="6">
        <v>12</v>
      </c>
      <c r="B74" s="403" t="s">
        <v>235</v>
      </c>
      <c r="C74" s="5"/>
      <c r="D74" s="5"/>
      <c r="E74" s="5"/>
      <c r="F74" s="5"/>
      <c r="G74" s="202"/>
      <c r="H74" s="5"/>
      <c r="I74" s="5"/>
      <c r="J74" s="5"/>
      <c r="K74" s="6">
        <v>2009</v>
      </c>
      <c r="L74" s="5">
        <v>17</v>
      </c>
      <c r="M74" s="5"/>
      <c r="N74" s="5" t="s">
        <v>185</v>
      </c>
      <c r="O74" s="6">
        <v>2.4</v>
      </c>
      <c r="P74" s="5"/>
      <c r="Q74" s="26">
        <f t="shared" si="0"/>
        <v>3.7</v>
      </c>
      <c r="R74" s="5"/>
      <c r="S74" s="5">
        <v>3.7</v>
      </c>
      <c r="T74" s="5"/>
      <c r="U74" s="5"/>
      <c r="V74" s="5"/>
      <c r="W74" s="5"/>
      <c r="X74" s="5"/>
      <c r="Y74" s="5"/>
      <c r="Z74" s="406"/>
      <c r="AA74" s="202"/>
      <c r="AB74" s="202"/>
      <c r="AC74" s="406"/>
      <c r="AD74" s="202"/>
      <c r="AE74" s="202"/>
      <c r="AF74" s="202"/>
      <c r="AG74" s="202"/>
      <c r="AH74" s="406"/>
      <c r="AI74" s="202"/>
    </row>
    <row r="75" spans="1:35" ht="31.5" x14ac:dyDescent="0.25">
      <c r="A75" s="6">
        <v>13</v>
      </c>
      <c r="B75" s="403" t="s">
        <v>236</v>
      </c>
      <c r="C75" s="5"/>
      <c r="D75" s="5"/>
      <c r="E75" s="5"/>
      <c r="F75" s="5"/>
      <c r="G75" s="202"/>
      <c r="H75" s="5"/>
      <c r="I75" s="5"/>
      <c r="J75" s="5"/>
      <c r="K75" s="6">
        <v>2009</v>
      </c>
      <c r="L75" s="5">
        <v>17</v>
      </c>
      <c r="M75" s="5"/>
      <c r="N75" s="5" t="s">
        <v>185</v>
      </c>
      <c r="O75" s="6">
        <v>0.4</v>
      </c>
      <c r="P75" s="5"/>
      <c r="Q75" s="26">
        <f t="shared" si="0"/>
        <v>0.7</v>
      </c>
      <c r="R75" s="5"/>
      <c r="S75" s="5">
        <v>0.7</v>
      </c>
      <c r="T75" s="5"/>
      <c r="U75" s="5"/>
      <c r="V75" s="5"/>
      <c r="W75" s="5"/>
      <c r="X75" s="5"/>
      <c r="Y75" s="5"/>
      <c r="Z75" s="406"/>
      <c r="AA75" s="202"/>
      <c r="AB75" s="202"/>
      <c r="AC75" s="406"/>
      <c r="AD75" s="202"/>
      <c r="AE75" s="202"/>
      <c r="AF75" s="202"/>
      <c r="AG75" s="202"/>
      <c r="AH75" s="406"/>
      <c r="AI75" s="202"/>
    </row>
    <row r="76" spans="1:35" ht="47.25" x14ac:dyDescent="0.25">
      <c r="A76" s="6">
        <v>14</v>
      </c>
      <c r="B76" s="403" t="s">
        <v>237</v>
      </c>
      <c r="C76" s="5"/>
      <c r="D76" s="5"/>
      <c r="E76" s="5"/>
      <c r="F76" s="5"/>
      <c r="G76" s="202"/>
      <c r="H76" s="5"/>
      <c r="I76" s="5"/>
      <c r="J76" s="5"/>
      <c r="K76" s="6">
        <v>2009</v>
      </c>
      <c r="L76" s="5">
        <v>17</v>
      </c>
      <c r="M76" s="5"/>
      <c r="N76" s="5" t="s">
        <v>185</v>
      </c>
      <c r="O76" s="6">
        <v>2.4</v>
      </c>
      <c r="P76" s="5"/>
      <c r="Q76" s="26">
        <f t="shared" si="0"/>
        <v>3.7</v>
      </c>
      <c r="R76" s="5"/>
      <c r="S76" s="5">
        <v>3.7</v>
      </c>
      <c r="T76" s="5"/>
      <c r="U76" s="5"/>
      <c r="V76" s="5"/>
      <c r="W76" s="5"/>
      <c r="X76" s="5"/>
      <c r="Y76" s="5"/>
      <c r="Z76" s="406"/>
      <c r="AA76" s="202"/>
      <c r="AB76" s="202"/>
      <c r="AC76" s="406"/>
      <c r="AD76" s="202"/>
      <c r="AE76" s="202"/>
      <c r="AF76" s="202"/>
      <c r="AG76" s="202"/>
      <c r="AH76" s="406"/>
      <c r="AI76" s="202"/>
    </row>
    <row r="77" spans="1:35" ht="31.5" x14ac:dyDescent="0.25">
      <c r="A77" s="6">
        <v>15</v>
      </c>
      <c r="B77" s="403" t="s">
        <v>238</v>
      </c>
      <c r="C77" s="5"/>
      <c r="D77" s="5"/>
      <c r="E77" s="5"/>
      <c r="F77" s="5"/>
      <c r="G77" s="202"/>
      <c r="H77" s="5"/>
      <c r="I77" s="5"/>
      <c r="J77" s="5"/>
      <c r="K77" s="6">
        <v>2009</v>
      </c>
      <c r="L77" s="5">
        <v>17</v>
      </c>
      <c r="M77" s="5"/>
      <c r="N77" s="5" t="s">
        <v>185</v>
      </c>
      <c r="O77" s="6">
        <v>0.3</v>
      </c>
      <c r="P77" s="5"/>
      <c r="Q77" s="26">
        <f t="shared" si="0"/>
        <v>0.8</v>
      </c>
      <c r="R77" s="5"/>
      <c r="S77" s="5">
        <v>0.8</v>
      </c>
      <c r="T77" s="5"/>
      <c r="U77" s="5"/>
      <c r="V77" s="5"/>
      <c r="W77" s="5"/>
      <c r="X77" s="5"/>
      <c r="Y77" s="5"/>
      <c r="Z77" s="406"/>
      <c r="AA77" s="202"/>
      <c r="AB77" s="202"/>
      <c r="AC77" s="406"/>
      <c r="AD77" s="202"/>
      <c r="AE77" s="202"/>
      <c r="AF77" s="202"/>
      <c r="AG77" s="202"/>
      <c r="AH77" s="406"/>
      <c r="AI77" s="202"/>
    </row>
    <row r="78" spans="1:35" ht="63" x14ac:dyDescent="0.25">
      <c r="A78" s="6">
        <v>16</v>
      </c>
      <c r="B78" s="403" t="s">
        <v>239</v>
      </c>
      <c r="C78" s="5"/>
      <c r="D78" s="5"/>
      <c r="E78" s="5"/>
      <c r="F78" s="5"/>
      <c r="G78" s="202"/>
      <c r="H78" s="5"/>
      <c r="I78" s="5"/>
      <c r="J78" s="5"/>
      <c r="K78" s="6">
        <v>2009</v>
      </c>
      <c r="L78" s="5">
        <v>17</v>
      </c>
      <c r="M78" s="5"/>
      <c r="N78" s="5" t="s">
        <v>185</v>
      </c>
      <c r="O78" s="6">
        <v>4.3</v>
      </c>
      <c r="P78" s="5"/>
      <c r="Q78" s="26">
        <f t="shared" si="0"/>
        <v>6.5</v>
      </c>
      <c r="R78" s="5"/>
      <c r="S78" s="5">
        <v>6.5</v>
      </c>
      <c r="T78" s="5"/>
      <c r="U78" s="5"/>
      <c r="V78" s="5"/>
      <c r="W78" s="5"/>
      <c r="X78" s="5"/>
      <c r="Y78" s="5"/>
      <c r="Z78" s="406"/>
      <c r="AA78" s="202"/>
      <c r="AB78" s="202"/>
      <c r="AC78" s="406"/>
      <c r="AD78" s="202"/>
      <c r="AE78" s="202"/>
      <c r="AF78" s="202"/>
      <c r="AG78" s="202"/>
      <c r="AH78" s="406"/>
      <c r="AI78" s="202"/>
    </row>
    <row r="79" spans="1:35" ht="47.25" x14ac:dyDescent="0.25">
      <c r="A79" s="6">
        <v>17</v>
      </c>
      <c r="B79" s="403" t="s">
        <v>240</v>
      </c>
      <c r="C79" s="5"/>
      <c r="D79" s="5"/>
      <c r="E79" s="5"/>
      <c r="F79" s="5"/>
      <c r="G79" s="202"/>
      <c r="H79" s="5"/>
      <c r="I79" s="5"/>
      <c r="J79" s="5"/>
      <c r="K79" s="6">
        <v>2009</v>
      </c>
      <c r="L79" s="5">
        <v>17</v>
      </c>
      <c r="M79" s="5"/>
      <c r="N79" s="5" t="s">
        <v>185</v>
      </c>
      <c r="O79" s="6">
        <v>0.85</v>
      </c>
      <c r="P79" s="5"/>
      <c r="Q79" s="26">
        <f t="shared" si="0"/>
        <v>1.4</v>
      </c>
      <c r="R79" s="5"/>
      <c r="S79" s="5">
        <v>1.4</v>
      </c>
      <c r="T79" s="5"/>
      <c r="U79" s="5"/>
      <c r="V79" s="5"/>
      <c r="W79" s="5"/>
      <c r="X79" s="5"/>
      <c r="Y79" s="5"/>
      <c r="Z79" s="406"/>
      <c r="AA79" s="202"/>
      <c r="AB79" s="202"/>
      <c r="AC79" s="406"/>
      <c r="AD79" s="202"/>
      <c r="AE79" s="202"/>
      <c r="AF79" s="202"/>
      <c r="AG79" s="202"/>
      <c r="AH79" s="406"/>
      <c r="AI79" s="202"/>
    </row>
    <row r="80" spans="1:35" ht="47.25" x14ac:dyDescent="0.25">
      <c r="A80" s="6">
        <v>18</v>
      </c>
      <c r="B80" s="404" t="s">
        <v>241</v>
      </c>
      <c r="C80" s="5"/>
      <c r="D80" s="5"/>
      <c r="E80" s="5"/>
      <c r="F80" s="5"/>
      <c r="G80" s="202"/>
      <c r="H80" s="5"/>
      <c r="I80" s="5"/>
      <c r="J80" s="5"/>
      <c r="K80" s="6">
        <v>2009</v>
      </c>
      <c r="L80" s="5">
        <v>17</v>
      </c>
      <c r="M80" s="5"/>
      <c r="N80" s="5" t="s">
        <v>185</v>
      </c>
      <c r="O80" s="6">
        <v>0.8</v>
      </c>
      <c r="P80" s="5"/>
      <c r="Q80" s="26">
        <f t="shared" si="0"/>
        <v>1.3</v>
      </c>
      <c r="R80" s="5"/>
      <c r="S80" s="5">
        <v>1.3</v>
      </c>
      <c r="T80" s="5"/>
      <c r="U80" s="5"/>
      <c r="V80" s="5"/>
      <c r="W80" s="5"/>
      <c r="X80" s="5"/>
      <c r="Y80" s="5"/>
      <c r="Z80" s="406"/>
      <c r="AA80" s="202"/>
      <c r="AB80" s="202"/>
      <c r="AC80" s="406"/>
      <c r="AD80" s="202"/>
      <c r="AE80" s="202"/>
      <c r="AF80" s="202"/>
      <c r="AG80" s="202"/>
      <c r="AH80" s="406"/>
      <c r="AI80" s="202"/>
    </row>
    <row r="81" spans="1:35" ht="47.25" x14ac:dyDescent="0.25">
      <c r="A81" s="6">
        <v>19</v>
      </c>
      <c r="B81" s="403" t="s">
        <v>242</v>
      </c>
      <c r="C81" s="5"/>
      <c r="D81" s="5"/>
      <c r="E81" s="5"/>
      <c r="F81" s="5"/>
      <c r="G81" s="202"/>
      <c r="H81" s="5"/>
      <c r="I81" s="5"/>
      <c r="J81" s="5"/>
      <c r="K81" s="6">
        <v>2009</v>
      </c>
      <c r="L81" s="5">
        <v>17</v>
      </c>
      <c r="M81" s="5"/>
      <c r="N81" s="5" t="s">
        <v>185</v>
      </c>
      <c r="O81" s="6">
        <v>0.45</v>
      </c>
      <c r="P81" s="5"/>
      <c r="Q81" s="26">
        <f t="shared" si="0"/>
        <v>0.9</v>
      </c>
      <c r="R81" s="5"/>
      <c r="S81" s="5">
        <v>0.9</v>
      </c>
      <c r="T81" s="5"/>
      <c r="U81" s="5"/>
      <c r="V81" s="5"/>
      <c r="W81" s="5"/>
      <c r="X81" s="5"/>
      <c r="Y81" s="5"/>
      <c r="Z81" s="406"/>
      <c r="AA81" s="202"/>
      <c r="AB81" s="202"/>
      <c r="AC81" s="406"/>
      <c r="AD81" s="202"/>
      <c r="AE81" s="202"/>
      <c r="AF81" s="202"/>
      <c r="AG81" s="202"/>
      <c r="AH81" s="406"/>
      <c r="AI81" s="202"/>
    </row>
    <row r="82" spans="1:35" ht="47.25" x14ac:dyDescent="0.25">
      <c r="A82" s="6">
        <v>20</v>
      </c>
      <c r="B82" s="404" t="s">
        <v>243</v>
      </c>
      <c r="C82" s="5"/>
      <c r="D82" s="5"/>
      <c r="E82" s="5"/>
      <c r="F82" s="5"/>
      <c r="G82" s="202"/>
      <c r="H82" s="5"/>
      <c r="I82" s="5"/>
      <c r="J82" s="5"/>
      <c r="K82" s="6">
        <v>2010</v>
      </c>
      <c r="L82" s="5">
        <v>17</v>
      </c>
      <c r="M82" s="5"/>
      <c r="N82" s="5" t="s">
        <v>185</v>
      </c>
      <c r="O82" s="6">
        <v>7</v>
      </c>
      <c r="P82" s="5"/>
      <c r="Q82" s="26">
        <f t="shared" si="0"/>
        <v>18.3</v>
      </c>
      <c r="R82" s="5"/>
      <c r="S82" s="5">
        <v>18.3</v>
      </c>
      <c r="T82" s="5"/>
      <c r="U82" s="5"/>
      <c r="V82" s="5"/>
      <c r="W82" s="5"/>
      <c r="X82" s="5"/>
      <c r="Y82" s="5"/>
      <c r="Z82" s="406"/>
      <c r="AA82" s="202"/>
      <c r="AB82" s="202"/>
      <c r="AC82" s="406"/>
      <c r="AD82" s="202"/>
      <c r="AE82" s="202"/>
      <c r="AF82" s="202"/>
      <c r="AG82" s="202"/>
      <c r="AH82" s="406"/>
      <c r="AI82" s="202"/>
    </row>
    <row r="83" spans="1:35" ht="31.5" x14ac:dyDescent="0.25">
      <c r="A83" s="6">
        <v>21</v>
      </c>
      <c r="B83" s="404" t="s">
        <v>244</v>
      </c>
      <c r="C83" s="5"/>
      <c r="D83" s="5"/>
      <c r="E83" s="5"/>
      <c r="F83" s="5"/>
      <c r="G83" s="202"/>
      <c r="H83" s="5"/>
      <c r="I83" s="5"/>
      <c r="J83" s="5"/>
      <c r="K83" s="6">
        <v>2009</v>
      </c>
      <c r="L83" s="5">
        <v>17</v>
      </c>
      <c r="M83" s="5"/>
      <c r="N83" s="5" t="s">
        <v>185</v>
      </c>
      <c r="O83" s="6">
        <v>0.8</v>
      </c>
      <c r="P83" s="5"/>
      <c r="Q83" s="26">
        <f t="shared" si="0"/>
        <v>0.5</v>
      </c>
      <c r="R83" s="5"/>
      <c r="S83" s="5">
        <v>0.5</v>
      </c>
      <c r="T83" s="5"/>
      <c r="U83" s="5"/>
      <c r="V83" s="5"/>
      <c r="W83" s="5"/>
      <c r="X83" s="5"/>
      <c r="Y83" s="5"/>
      <c r="Z83" s="406"/>
      <c r="AA83" s="202"/>
      <c r="AB83" s="202"/>
      <c r="AC83" s="406"/>
      <c r="AD83" s="202"/>
      <c r="AE83" s="202"/>
      <c r="AF83" s="202"/>
      <c r="AG83" s="202"/>
      <c r="AH83" s="406"/>
      <c r="AI83" s="202"/>
    </row>
    <row r="84" spans="1:35" ht="47.25" x14ac:dyDescent="0.25">
      <c r="A84" s="6">
        <v>22</v>
      </c>
      <c r="B84" s="403" t="s">
        <v>245</v>
      </c>
      <c r="C84" s="5"/>
      <c r="D84" s="5"/>
      <c r="E84" s="5"/>
      <c r="F84" s="5"/>
      <c r="G84" s="202"/>
      <c r="H84" s="5"/>
      <c r="I84" s="5"/>
      <c r="J84" s="5"/>
      <c r="K84" s="6">
        <v>2010</v>
      </c>
      <c r="L84" s="5">
        <v>17</v>
      </c>
      <c r="M84" s="5"/>
      <c r="N84" s="5" t="s">
        <v>185</v>
      </c>
      <c r="O84" s="6">
        <v>5</v>
      </c>
      <c r="P84" s="5"/>
      <c r="Q84" s="26">
        <f t="shared" ref="Q84:Q89" si="1">SUM(R84:U84)</f>
        <v>9.8000000000000007</v>
      </c>
      <c r="R84" s="5"/>
      <c r="S84" s="5">
        <v>9.8000000000000007</v>
      </c>
      <c r="T84" s="5"/>
      <c r="U84" s="5"/>
      <c r="V84" s="5"/>
      <c r="W84" s="5"/>
      <c r="X84" s="5"/>
      <c r="Y84" s="5"/>
      <c r="Z84" s="406"/>
      <c r="AA84" s="202"/>
      <c r="AB84" s="202"/>
      <c r="AC84" s="406"/>
      <c r="AD84" s="202"/>
      <c r="AE84" s="202"/>
      <c r="AF84" s="202"/>
      <c r="AG84" s="202"/>
      <c r="AH84" s="406"/>
      <c r="AI84" s="202"/>
    </row>
    <row r="85" spans="1:35" ht="31.5" x14ac:dyDescent="0.25">
      <c r="A85" s="6">
        <v>23</v>
      </c>
      <c r="B85" s="403" t="s">
        <v>246</v>
      </c>
      <c r="C85" s="5"/>
      <c r="D85" s="5"/>
      <c r="E85" s="5"/>
      <c r="F85" s="5"/>
      <c r="G85" s="202"/>
      <c r="H85" s="5"/>
      <c r="I85" s="5"/>
      <c r="J85" s="5"/>
      <c r="K85" s="6">
        <v>2010</v>
      </c>
      <c r="L85" s="5">
        <v>17</v>
      </c>
      <c r="M85" s="5"/>
      <c r="N85" s="5" t="s">
        <v>185</v>
      </c>
      <c r="O85" s="6">
        <v>0.5</v>
      </c>
      <c r="P85" s="5"/>
      <c r="Q85" s="418">
        <f t="shared" si="1"/>
        <v>1</v>
      </c>
      <c r="R85" s="421"/>
      <c r="S85" s="421">
        <v>1</v>
      </c>
      <c r="T85" s="5"/>
      <c r="U85" s="5"/>
      <c r="V85" s="5"/>
      <c r="W85" s="5"/>
      <c r="X85" s="5"/>
      <c r="Y85" s="5"/>
      <c r="Z85" s="406"/>
      <c r="AA85" s="202"/>
      <c r="AB85" s="202"/>
      <c r="AC85" s="406"/>
      <c r="AD85" s="202"/>
      <c r="AE85" s="202"/>
      <c r="AF85" s="202"/>
      <c r="AG85" s="202"/>
      <c r="AH85" s="406"/>
      <c r="AI85" s="202"/>
    </row>
    <row r="86" spans="1:35" ht="47.25" x14ac:dyDescent="0.25">
      <c r="A86" s="6">
        <v>24</v>
      </c>
      <c r="B86" s="405" t="s">
        <v>247</v>
      </c>
      <c r="C86" s="5"/>
      <c r="D86" s="5"/>
      <c r="E86" s="5"/>
      <c r="F86" s="5"/>
      <c r="G86" s="202"/>
      <c r="H86" s="5"/>
      <c r="I86" s="5"/>
      <c r="J86" s="5"/>
      <c r="K86" s="6">
        <v>2009</v>
      </c>
      <c r="L86" s="5">
        <v>17</v>
      </c>
      <c r="M86" s="5"/>
      <c r="N86" s="5" t="s">
        <v>185</v>
      </c>
      <c r="O86" s="6">
        <v>5.5</v>
      </c>
      <c r="P86" s="5"/>
      <c r="Q86" s="26">
        <f t="shared" si="1"/>
        <v>12.3</v>
      </c>
      <c r="R86" s="5"/>
      <c r="S86" s="5">
        <v>12.3</v>
      </c>
      <c r="T86" s="5"/>
      <c r="U86" s="5"/>
      <c r="V86" s="5"/>
      <c r="W86" s="5"/>
      <c r="X86" s="5"/>
      <c r="Y86" s="5"/>
      <c r="Z86" s="406"/>
      <c r="AA86" s="202"/>
      <c r="AB86" s="202"/>
      <c r="AC86" s="406"/>
      <c r="AD86" s="202"/>
      <c r="AE86" s="202"/>
      <c r="AF86" s="202"/>
      <c r="AG86" s="202"/>
      <c r="AH86" s="406"/>
      <c r="AI86" s="202"/>
    </row>
    <row r="87" spans="1:35" ht="47.25" x14ac:dyDescent="0.25">
      <c r="A87" s="6">
        <v>25</v>
      </c>
      <c r="B87" s="403" t="s">
        <v>282</v>
      </c>
      <c r="C87" s="5"/>
      <c r="D87" s="5"/>
      <c r="E87" s="5"/>
      <c r="F87" s="5"/>
      <c r="G87" s="202"/>
      <c r="H87" s="5"/>
      <c r="I87" s="5"/>
      <c r="J87" s="5"/>
      <c r="K87" s="6">
        <v>2011</v>
      </c>
      <c r="L87" s="5">
        <v>17</v>
      </c>
      <c r="M87" s="5"/>
      <c r="N87" s="5" t="s">
        <v>188</v>
      </c>
      <c r="O87" s="6">
        <v>1.5</v>
      </c>
      <c r="P87" s="5"/>
      <c r="Q87" s="26">
        <f t="shared" si="1"/>
        <v>7.2</v>
      </c>
      <c r="R87" s="5"/>
      <c r="S87" s="5">
        <v>7.2</v>
      </c>
      <c r="T87" s="5"/>
      <c r="U87" s="5"/>
      <c r="V87" s="5"/>
      <c r="W87" s="5"/>
      <c r="X87" s="5"/>
      <c r="Y87" s="5"/>
      <c r="Z87" s="406"/>
      <c r="AA87" s="202"/>
      <c r="AB87" s="202"/>
      <c r="AC87" s="406"/>
      <c r="AD87" s="6">
        <v>2011</v>
      </c>
      <c r="AE87" s="5">
        <v>17</v>
      </c>
      <c r="AF87" s="5"/>
      <c r="AG87" s="5" t="s">
        <v>188</v>
      </c>
      <c r="AH87" s="6">
        <v>1.5</v>
      </c>
      <c r="AI87" s="202"/>
    </row>
    <row r="88" spans="1:35" ht="47.25" x14ac:dyDescent="0.25">
      <c r="A88" s="6">
        <v>26</v>
      </c>
      <c r="B88" s="403" t="s">
        <v>248</v>
      </c>
      <c r="C88" s="5"/>
      <c r="D88" s="5"/>
      <c r="E88" s="5"/>
      <c r="F88" s="5"/>
      <c r="G88" s="202"/>
      <c r="H88" s="5"/>
      <c r="I88" s="5"/>
      <c r="J88" s="5"/>
      <c r="K88" s="6">
        <v>2011</v>
      </c>
      <c r="L88" s="5">
        <v>17</v>
      </c>
      <c r="M88" s="5"/>
      <c r="N88" s="5" t="s">
        <v>188</v>
      </c>
      <c r="O88" s="6">
        <v>1</v>
      </c>
      <c r="P88" s="5"/>
      <c r="Q88" s="26">
        <f t="shared" si="1"/>
        <v>4.7</v>
      </c>
      <c r="R88" s="5"/>
      <c r="S88" s="5">
        <v>4.7</v>
      </c>
      <c r="T88" s="5"/>
      <c r="U88" s="5"/>
      <c r="V88" s="5"/>
      <c r="W88" s="5"/>
      <c r="X88" s="5"/>
      <c r="Y88" s="5"/>
      <c r="Z88" s="406"/>
      <c r="AA88" s="202"/>
      <c r="AB88" s="202"/>
      <c r="AC88" s="406"/>
      <c r="AD88" s="6">
        <v>2011</v>
      </c>
      <c r="AE88" s="5">
        <v>17</v>
      </c>
      <c r="AF88" s="5"/>
      <c r="AG88" s="5" t="s">
        <v>188</v>
      </c>
      <c r="AH88" s="6">
        <v>1</v>
      </c>
      <c r="AI88" s="202"/>
    </row>
    <row r="89" spans="1:35" ht="47.25" x14ac:dyDescent="0.25">
      <c r="A89" s="6">
        <v>27</v>
      </c>
      <c r="B89" s="403" t="s">
        <v>249</v>
      </c>
      <c r="C89" s="5"/>
      <c r="D89" s="5"/>
      <c r="E89" s="5"/>
      <c r="F89" s="5"/>
      <c r="G89" s="202"/>
      <c r="H89" s="5"/>
      <c r="I89" s="5"/>
      <c r="J89" s="5"/>
      <c r="K89" s="6">
        <v>2011</v>
      </c>
      <c r="L89" s="5">
        <v>17</v>
      </c>
      <c r="M89" s="5"/>
      <c r="N89" s="5" t="s">
        <v>188</v>
      </c>
      <c r="O89" s="6">
        <v>0.3</v>
      </c>
      <c r="P89" s="5"/>
      <c r="Q89" s="26">
        <f t="shared" si="1"/>
        <v>2.7</v>
      </c>
      <c r="R89" s="5"/>
      <c r="S89" s="5">
        <v>2.7</v>
      </c>
      <c r="T89" s="5"/>
      <c r="U89" s="5"/>
      <c r="V89" s="5"/>
      <c r="W89" s="5"/>
      <c r="X89" s="5"/>
      <c r="Y89" s="5"/>
      <c r="Z89" s="406"/>
      <c r="AA89" s="202"/>
      <c r="AB89" s="202"/>
      <c r="AC89" s="406"/>
      <c r="AD89" s="6">
        <v>2011</v>
      </c>
      <c r="AE89" s="5">
        <v>17</v>
      </c>
      <c r="AF89" s="5"/>
      <c r="AG89" s="5" t="s">
        <v>188</v>
      </c>
      <c r="AH89" s="6">
        <v>0.3</v>
      </c>
      <c r="AI89" s="202"/>
    </row>
    <row r="90" spans="1:35" ht="15.75" customHeight="1" x14ac:dyDescent="0.25">
      <c r="A90" s="1471" t="s">
        <v>393</v>
      </c>
      <c r="B90" s="1471"/>
      <c r="C90" s="298"/>
      <c r="D90" s="298"/>
      <c r="E90" s="298"/>
      <c r="F90" s="298"/>
      <c r="G90" s="298"/>
      <c r="H90" s="298"/>
      <c r="I90" s="298"/>
      <c r="J90" s="298"/>
      <c r="K90" s="298"/>
      <c r="L90" s="298"/>
      <c r="M90" s="298"/>
      <c r="N90" s="298"/>
      <c r="O90" s="298"/>
      <c r="P90" s="298"/>
      <c r="Q90" s="298"/>
      <c r="R90" s="5"/>
      <c r="S90" s="5"/>
      <c r="T90" s="5"/>
      <c r="U90" s="5"/>
      <c r="V90" s="298"/>
      <c r="W90" s="298"/>
      <c r="X90" s="298"/>
      <c r="Y90" s="298"/>
      <c r="Z90" s="406"/>
      <c r="AA90" s="202"/>
      <c r="AB90" s="202"/>
      <c r="AC90" s="406"/>
      <c r="AD90" s="202"/>
      <c r="AE90" s="202"/>
      <c r="AF90" s="202"/>
      <c r="AG90" s="202"/>
      <c r="AH90" s="406"/>
      <c r="AI90" s="202"/>
    </row>
    <row r="91" spans="1:35" ht="31.5" x14ac:dyDescent="0.25">
      <c r="A91" s="26"/>
      <c r="B91" s="26" t="s">
        <v>423</v>
      </c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5"/>
      <c r="S91" s="5"/>
      <c r="T91" s="5"/>
      <c r="U91" s="5"/>
      <c r="V91" s="26"/>
      <c r="W91" s="26"/>
      <c r="X91" s="26"/>
      <c r="Y91" s="26"/>
      <c r="Z91" s="406"/>
      <c r="AA91" s="202"/>
      <c r="AB91" s="202"/>
      <c r="AC91" s="406"/>
      <c r="AD91" s="202"/>
      <c r="AE91" s="202"/>
      <c r="AF91" s="202"/>
      <c r="AG91" s="202"/>
      <c r="AH91" s="406"/>
      <c r="AI91" s="202"/>
    </row>
    <row r="92" spans="1:35" x14ac:dyDescent="0.25">
      <c r="A92" s="6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406"/>
      <c r="AA92" s="202"/>
      <c r="AB92" s="202"/>
      <c r="AC92" s="406"/>
      <c r="AD92" s="202"/>
      <c r="AE92" s="202"/>
      <c r="AF92" s="202"/>
      <c r="AG92" s="202"/>
      <c r="AH92" s="406"/>
      <c r="AI92" s="202"/>
    </row>
    <row r="93" spans="1:35" hidden="1" x14ac:dyDescent="0.25">
      <c r="A93" s="6">
        <v>2</v>
      </c>
      <c r="B93" s="5" t="s">
        <v>333</v>
      </c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406"/>
      <c r="AA93" s="202"/>
      <c r="AB93" s="202"/>
      <c r="AC93" s="406"/>
      <c r="AD93" s="202"/>
      <c r="AE93" s="202"/>
      <c r="AF93" s="202"/>
      <c r="AG93" s="202"/>
      <c r="AH93" s="406"/>
      <c r="AI93" s="202"/>
    </row>
    <row r="94" spans="1:35" hidden="1" x14ac:dyDescent="0.25">
      <c r="A94" s="6" t="s">
        <v>332</v>
      </c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406"/>
      <c r="AA94" s="202"/>
      <c r="AB94" s="202"/>
      <c r="AC94" s="406"/>
      <c r="AD94" s="202"/>
      <c r="AE94" s="202"/>
      <c r="AF94" s="202"/>
      <c r="AG94" s="202"/>
      <c r="AH94" s="406"/>
      <c r="AI94" s="202"/>
    </row>
    <row r="95" spans="1:35" x14ac:dyDescent="0.25">
      <c r="A95" s="29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37"/>
      <c r="T95" s="37"/>
      <c r="U95" s="37"/>
      <c r="V95" s="13"/>
      <c r="W95" s="13"/>
      <c r="X95" s="13"/>
      <c r="Y95" s="13"/>
    </row>
    <row r="96" spans="1:35" x14ac:dyDescent="0.25">
      <c r="A96" s="29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37"/>
      <c r="T96" s="37"/>
      <c r="U96" s="37"/>
      <c r="V96" s="13"/>
      <c r="W96" s="13"/>
      <c r="X96" s="13"/>
      <c r="Y96" s="13"/>
    </row>
    <row r="97" spans="1:25" ht="31.5" customHeight="1" x14ac:dyDescent="0.25">
      <c r="A97" s="29"/>
      <c r="B97" s="13"/>
      <c r="C97" s="13"/>
      <c r="D97" s="1468" t="s">
        <v>831</v>
      </c>
      <c r="E97" s="1468"/>
      <c r="F97" s="1468"/>
      <c r="G97" s="90"/>
      <c r="H97" s="431"/>
      <c r="I97" s="1467" t="s">
        <v>832</v>
      </c>
      <c r="J97" s="1467"/>
      <c r="K97" s="13"/>
      <c r="L97" s="13"/>
      <c r="M97" s="13"/>
      <c r="N97" s="13"/>
      <c r="O97" s="13"/>
      <c r="P97" s="13"/>
      <c r="Q97" s="13"/>
      <c r="R97" s="13"/>
      <c r="S97" s="37"/>
      <c r="T97" s="37"/>
      <c r="U97" s="37"/>
      <c r="V97" s="13"/>
      <c r="W97" s="13"/>
      <c r="X97" s="13"/>
      <c r="Y97" s="13"/>
    </row>
    <row r="98" spans="1:25" x14ac:dyDescent="0.25">
      <c r="A98" s="29"/>
      <c r="B98" s="13"/>
      <c r="C98" s="13"/>
      <c r="D98" s="1467"/>
      <c r="E98" s="1467"/>
      <c r="F98" s="90"/>
      <c r="G98" s="90"/>
      <c r="H98" s="431"/>
      <c r="I98" s="91"/>
      <c r="J98" s="13"/>
      <c r="K98" s="13"/>
      <c r="L98" s="13"/>
      <c r="M98" s="13"/>
      <c r="N98" s="13"/>
      <c r="O98" s="13"/>
      <c r="P98" s="13"/>
      <c r="Q98" s="13"/>
      <c r="R98" s="13"/>
      <c r="S98" s="37"/>
      <c r="T98" s="37"/>
      <c r="U98" s="37"/>
      <c r="V98" s="13"/>
      <c r="W98" s="13"/>
      <c r="X98" s="13"/>
      <c r="Y98" s="13"/>
    </row>
    <row r="99" spans="1:25" ht="15.75" customHeight="1" x14ac:dyDescent="0.25">
      <c r="A99" s="29"/>
      <c r="B99" s="13"/>
      <c r="C99" s="13"/>
      <c r="D99" s="1467" t="s">
        <v>834</v>
      </c>
      <c r="E99" s="1467"/>
      <c r="F99" s="1467"/>
      <c r="G99" s="1467"/>
      <c r="H99" s="431"/>
      <c r="I99" s="91" t="s">
        <v>833</v>
      </c>
      <c r="J99" s="13"/>
      <c r="K99" s="13"/>
      <c r="L99" s="13"/>
      <c r="M99" s="13"/>
      <c r="N99" s="13"/>
      <c r="O99" s="13"/>
      <c r="P99" s="13"/>
      <c r="Q99" s="13"/>
      <c r="R99" s="13"/>
      <c r="S99" s="37"/>
      <c r="T99" s="37"/>
      <c r="U99" s="37"/>
      <c r="V99" s="13"/>
      <c r="W99" s="13"/>
      <c r="X99" s="13"/>
      <c r="Y99" s="13"/>
    </row>
    <row r="100" spans="1:25" x14ac:dyDescent="0.25">
      <c r="A100" s="29"/>
      <c r="B100" s="1466" t="s">
        <v>810</v>
      </c>
      <c r="C100" s="1466"/>
      <c r="D100" s="1466"/>
      <c r="E100" s="1466"/>
      <c r="F100" s="1466"/>
      <c r="G100" s="1466"/>
      <c r="H100" s="1466"/>
      <c r="I100" s="1466"/>
      <c r="J100" s="1466"/>
      <c r="K100" s="1466"/>
      <c r="L100" s="1466"/>
      <c r="M100" s="1466"/>
      <c r="N100" s="1466"/>
      <c r="O100" s="1466"/>
      <c r="P100" s="1466"/>
      <c r="Q100" s="1466"/>
      <c r="R100" s="1466"/>
      <c r="S100" s="1466"/>
      <c r="T100" s="1466"/>
      <c r="U100" s="1466"/>
      <c r="V100" s="192"/>
      <c r="W100" s="192"/>
      <c r="X100" s="192"/>
      <c r="Y100" s="192"/>
    </row>
    <row r="101" spans="1:25" x14ac:dyDescent="0.25">
      <c r="A101" s="20"/>
      <c r="B101" s="1" t="s">
        <v>812</v>
      </c>
    </row>
    <row r="102" spans="1:25" x14ac:dyDescent="0.25">
      <c r="B102" s="192"/>
      <c r="C102" s="192"/>
      <c r="D102" s="192"/>
      <c r="E102" s="192"/>
      <c r="F102" s="192"/>
      <c r="G102" s="192"/>
      <c r="H102" s="192"/>
      <c r="I102" s="192"/>
      <c r="J102" s="192"/>
      <c r="K102" s="192"/>
      <c r="L102" s="192"/>
      <c r="M102" s="192"/>
      <c r="N102" s="192"/>
      <c r="O102" s="192"/>
      <c r="P102" s="192"/>
      <c r="Q102" s="192"/>
      <c r="R102" s="192"/>
      <c r="S102" s="192"/>
      <c r="T102" s="192"/>
      <c r="U102" s="192"/>
      <c r="V102" s="192"/>
      <c r="W102" s="192"/>
      <c r="X102" s="192"/>
      <c r="Y102" s="192"/>
    </row>
    <row r="103" spans="1:25" x14ac:dyDescent="0.25">
      <c r="A103" s="20"/>
      <c r="S103" s="1"/>
      <c r="T103" s="1"/>
      <c r="U103" s="1"/>
    </row>
    <row r="104" spans="1:25" ht="15.75" customHeight="1" x14ac:dyDescent="0.25">
      <c r="A104" s="20"/>
      <c r="B104" s="1466"/>
      <c r="C104" s="1466"/>
      <c r="D104" s="1466"/>
      <c r="E104" s="1466"/>
      <c r="F104" s="1466"/>
      <c r="G104" s="1466"/>
      <c r="H104" s="1466"/>
      <c r="I104" s="1466"/>
      <c r="J104" s="1466"/>
      <c r="K104" s="1466"/>
      <c r="L104" s="1466"/>
      <c r="M104" s="1466"/>
      <c r="N104" s="1466"/>
      <c r="O104" s="1466"/>
      <c r="P104" s="1466"/>
      <c r="Q104" s="1466"/>
      <c r="R104" s="1466"/>
      <c r="S104" s="1466"/>
      <c r="T104" s="1466"/>
      <c r="U104" s="1466"/>
      <c r="V104" s="192"/>
      <c r="W104" s="192"/>
      <c r="X104" s="192"/>
      <c r="Y104" s="192"/>
    </row>
    <row r="105" spans="1:25" x14ac:dyDescent="0.25">
      <c r="A105" s="20"/>
    </row>
    <row r="106" spans="1:25" x14ac:dyDescent="0.25">
      <c r="A106" s="20"/>
    </row>
    <row r="107" spans="1:25" ht="33.75" customHeight="1" x14ac:dyDescent="0.25">
      <c r="S107" s="1"/>
      <c r="T107" s="1"/>
      <c r="U107" s="1"/>
    </row>
    <row r="108" spans="1:25" x14ac:dyDescent="0.25">
      <c r="A108" s="17"/>
    </row>
  </sheetData>
  <mergeCells count="23">
    <mergeCell ref="AG11:AI11"/>
    <mergeCell ref="AI17:AI18"/>
    <mergeCell ref="V16:AI16"/>
    <mergeCell ref="C17:F17"/>
    <mergeCell ref="V17:Y17"/>
    <mergeCell ref="G17:J17"/>
    <mergeCell ref="K17:O17"/>
    <mergeCell ref="Z17:AC17"/>
    <mergeCell ref="AD17:AH17"/>
    <mergeCell ref="A6:U6"/>
    <mergeCell ref="A16:A17"/>
    <mergeCell ref="B16:B17"/>
    <mergeCell ref="Q16:U17"/>
    <mergeCell ref="A90:B90"/>
    <mergeCell ref="C16:P16"/>
    <mergeCell ref="P17:P18"/>
    <mergeCell ref="A13:U13"/>
    <mergeCell ref="B104:U104"/>
    <mergeCell ref="B100:U100"/>
    <mergeCell ref="I97:J97"/>
    <mergeCell ref="D99:G99"/>
    <mergeCell ref="D98:E98"/>
    <mergeCell ref="D97:F97"/>
  </mergeCells>
  <phoneticPr fontId="0" type="noConversion"/>
  <pageMargins left="0.70866141732283472" right="0.31496062992125984" top="0.74803149606299213" bottom="0.74803149606299213" header="0.31496062992125984" footer="0.31496062992125984"/>
  <pageSetup paperSize="9" scale="4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5"/>
  <sheetViews>
    <sheetView topLeftCell="A19" zoomScale="70" zoomScaleNormal="70" workbookViewId="0">
      <selection activeCell="A83" sqref="A83:K83"/>
    </sheetView>
  </sheetViews>
  <sheetFormatPr defaultColWidth="9" defaultRowHeight="15.75" outlineLevelRow="1" x14ac:dyDescent="0.25"/>
  <cols>
    <col min="1" max="1" width="54" style="86" customWidth="1"/>
    <col min="2" max="2" width="16.25" style="86" customWidth="1"/>
    <col min="3" max="3" width="12.125" style="86" customWidth="1"/>
    <col min="4" max="4" width="13.875" style="86" customWidth="1"/>
    <col min="5" max="5" width="20.25" style="86" customWidth="1"/>
    <col min="6" max="10" width="5.875" style="86" hidden="1" customWidth="1"/>
    <col min="11" max="11" width="24.875" style="86" customWidth="1"/>
    <col min="12" max="16384" width="9" style="86"/>
  </cols>
  <sheetData>
    <row r="1" spans="1:11" x14ac:dyDescent="0.25">
      <c r="K1" s="314" t="s">
        <v>119</v>
      </c>
    </row>
    <row r="2" spans="1:11" x14ac:dyDescent="0.25">
      <c r="K2" s="314" t="s">
        <v>595</v>
      </c>
    </row>
    <row r="3" spans="1:11" x14ac:dyDescent="0.25">
      <c r="K3" s="314" t="s">
        <v>613</v>
      </c>
    </row>
    <row r="4" spans="1:11" x14ac:dyDescent="0.25">
      <c r="K4" s="314"/>
    </row>
    <row r="5" spans="1:11" x14ac:dyDescent="0.25">
      <c r="A5" s="1791" t="s">
        <v>141</v>
      </c>
      <c r="B5" s="1791"/>
      <c r="C5" s="1791"/>
      <c r="D5" s="1791"/>
      <c r="E5" s="1791"/>
      <c r="F5" s="1791"/>
      <c r="G5" s="1791"/>
      <c r="H5" s="1791"/>
      <c r="I5" s="1791"/>
      <c r="J5" s="1791"/>
      <c r="K5" s="1791"/>
    </row>
    <row r="6" spans="1:11" x14ac:dyDescent="0.25">
      <c r="A6" s="322"/>
    </row>
    <row r="7" spans="1:11" x14ac:dyDescent="0.25">
      <c r="A7" s="322"/>
      <c r="K7" s="315" t="s">
        <v>596</v>
      </c>
    </row>
    <row r="8" spans="1:11" x14ac:dyDescent="0.25">
      <c r="A8" s="322"/>
      <c r="K8" s="315" t="s">
        <v>597</v>
      </c>
    </row>
    <row r="9" spans="1:11" x14ac:dyDescent="0.25">
      <c r="A9" s="322"/>
      <c r="K9" s="315"/>
    </row>
    <row r="10" spans="1:11" x14ac:dyDescent="0.25">
      <c r="A10" s="322"/>
      <c r="K10" s="316" t="s">
        <v>598</v>
      </c>
    </row>
    <row r="11" spans="1:11" x14ac:dyDescent="0.25">
      <c r="A11" s="322"/>
      <c r="K11" s="315" t="s">
        <v>599</v>
      </c>
    </row>
    <row r="12" spans="1:11" x14ac:dyDescent="0.25">
      <c r="A12" s="322"/>
      <c r="K12" s="315" t="s">
        <v>600</v>
      </c>
    </row>
    <row r="13" spans="1:11" x14ac:dyDescent="0.25">
      <c r="D13" s="322" t="s">
        <v>807</v>
      </c>
    </row>
    <row r="14" spans="1:11" ht="16.5" thickBot="1" x14ac:dyDescent="0.3">
      <c r="A14" s="321" t="s">
        <v>19</v>
      </c>
      <c r="B14" s="321" t="s">
        <v>20</v>
      </c>
      <c r="D14" s="323"/>
      <c r="E14" s="324"/>
      <c r="F14" s="324"/>
      <c r="G14" s="324"/>
      <c r="H14" s="324"/>
    </row>
    <row r="15" spans="1:11" x14ac:dyDescent="0.25">
      <c r="A15" s="325" t="s">
        <v>21</v>
      </c>
      <c r="B15" s="326">
        <v>1200000000</v>
      </c>
    </row>
    <row r="16" spans="1:11" x14ac:dyDescent="0.25">
      <c r="A16" s="327" t="s">
        <v>22</v>
      </c>
      <c r="B16" s="328">
        <v>0</v>
      </c>
    </row>
    <row r="17" spans="1:14" x14ac:dyDescent="0.25">
      <c r="A17" s="327" t="s">
        <v>23</v>
      </c>
      <c r="B17" s="328">
        <v>50</v>
      </c>
      <c r="D17" s="322" t="s">
        <v>754</v>
      </c>
    </row>
    <row r="18" spans="1:14" ht="16.5" thickBot="1" x14ac:dyDescent="0.3">
      <c r="A18" s="329" t="s">
        <v>24</v>
      </c>
      <c r="B18" s="330">
        <v>1</v>
      </c>
      <c r="D18" s="1793" t="s">
        <v>25</v>
      </c>
      <c r="E18" s="1793"/>
      <c r="F18" s="331"/>
      <c r="G18" s="332" t="e">
        <f>SUM(B80:K80)</f>
        <v>#VALUE!</v>
      </c>
      <c r="K18" s="333"/>
      <c r="N18" s="334"/>
    </row>
    <row r="19" spans="1:14" x14ac:dyDescent="0.25">
      <c r="A19" s="325" t="s">
        <v>26</v>
      </c>
      <c r="B19" s="326">
        <v>5000000</v>
      </c>
      <c r="D19" s="1793" t="s">
        <v>27</v>
      </c>
      <c r="E19" s="1793"/>
      <c r="F19" s="331"/>
      <c r="G19" s="332" t="e">
        <f>IF(SUM(B81:K81)=0,"не окупается",SUM(B81:K81))</f>
        <v>#DIV/0!</v>
      </c>
      <c r="K19" s="333"/>
    </row>
    <row r="20" spans="1:14" x14ac:dyDescent="0.25">
      <c r="A20" s="327" t="s">
        <v>28</v>
      </c>
      <c r="B20" s="328">
        <v>4</v>
      </c>
      <c r="D20" s="1793" t="s">
        <v>29</v>
      </c>
      <c r="E20" s="1793"/>
      <c r="F20" s="331"/>
      <c r="G20" s="335" t="e">
        <f>K78</f>
        <v>#DIV/0!</v>
      </c>
      <c r="K20" s="333"/>
    </row>
    <row r="21" spans="1:14" x14ac:dyDescent="0.25">
      <c r="A21" s="327" t="s">
        <v>32</v>
      </c>
      <c r="B21" s="328">
        <v>1</v>
      </c>
      <c r="D21" s="1793" t="s">
        <v>33</v>
      </c>
      <c r="E21" s="1793"/>
      <c r="F21" s="331"/>
      <c r="G21" s="336" t="e">
        <f>IF(G20&gt;0,"да","нет")</f>
        <v>#DIV/0!</v>
      </c>
      <c r="K21" s="333"/>
    </row>
    <row r="22" spans="1:14" x14ac:dyDescent="0.25">
      <c r="A22" s="327" t="s">
        <v>34</v>
      </c>
      <c r="B22" s="328">
        <v>450000</v>
      </c>
    </row>
    <row r="23" spans="1:14" x14ac:dyDescent="0.25">
      <c r="A23" s="327" t="s">
        <v>35</v>
      </c>
      <c r="B23" s="328">
        <v>4</v>
      </c>
    </row>
    <row r="24" spans="1:14" x14ac:dyDescent="0.25">
      <c r="A24" s="327" t="s">
        <v>36</v>
      </c>
      <c r="B24" s="328">
        <v>1</v>
      </c>
    </row>
    <row r="25" spans="1:14" x14ac:dyDescent="0.25">
      <c r="A25" s="337" t="s">
        <v>807</v>
      </c>
      <c r="B25" s="338">
        <v>0</v>
      </c>
    </row>
    <row r="26" spans="1:14" ht="16.5" thickBot="1" x14ac:dyDescent="0.3">
      <c r="A26" s="329" t="s">
        <v>378</v>
      </c>
      <c r="B26" s="339">
        <v>0.2</v>
      </c>
    </row>
    <row r="27" spans="1:14" x14ac:dyDescent="0.25">
      <c r="A27" s="325" t="s">
        <v>807</v>
      </c>
      <c r="B27" s="326">
        <v>0</v>
      </c>
    </row>
    <row r="28" spans="1:14" x14ac:dyDescent="0.25">
      <c r="A28" s="327" t="s">
        <v>37</v>
      </c>
      <c r="B28" s="328">
        <v>0</v>
      </c>
    </row>
    <row r="29" spans="1:14" ht="16.5" thickBot="1" x14ac:dyDescent="0.3">
      <c r="A29" s="337" t="s">
        <v>38</v>
      </c>
      <c r="B29" s="340">
        <v>0.1</v>
      </c>
    </row>
    <row r="30" spans="1:14" x14ac:dyDescent="0.25">
      <c r="A30" s="341" t="s">
        <v>39</v>
      </c>
      <c r="B30" s="342">
        <v>7</v>
      </c>
    </row>
    <row r="31" spans="1:14" x14ac:dyDescent="0.25">
      <c r="A31" s="343" t="s">
        <v>40</v>
      </c>
      <c r="B31" s="344">
        <v>0.12</v>
      </c>
    </row>
    <row r="32" spans="1:14" x14ac:dyDescent="0.25">
      <c r="A32" s="343" t="s">
        <v>48</v>
      </c>
      <c r="B32" s="345">
        <v>0.15</v>
      </c>
    </row>
    <row r="33" spans="1:23" x14ac:dyDescent="0.25">
      <c r="A33" s="343" t="s">
        <v>49</v>
      </c>
      <c r="B33" s="345">
        <v>0.75</v>
      </c>
    </row>
    <row r="34" spans="1:23" x14ac:dyDescent="0.25">
      <c r="A34" s="343" t="s">
        <v>50</v>
      </c>
      <c r="B34" s="345">
        <v>0.125</v>
      </c>
    </row>
    <row r="35" spans="1:23" x14ac:dyDescent="0.25">
      <c r="A35" s="343" t="s">
        <v>51</v>
      </c>
      <c r="B35" s="345">
        <f>1-B33</f>
        <v>0.25</v>
      </c>
    </row>
    <row r="36" spans="1:23" ht="16.5" thickBot="1" x14ac:dyDescent="0.3">
      <c r="A36" s="346" t="s">
        <v>52</v>
      </c>
      <c r="B36" s="347">
        <f>B35*B34+B33*B32*(1-B26)</f>
        <v>0.12125</v>
      </c>
    </row>
    <row r="37" spans="1:23" ht="31.5" x14ac:dyDescent="0.25">
      <c r="A37" s="348" t="s">
        <v>53</v>
      </c>
      <c r="B37" s="317" t="s">
        <v>16</v>
      </c>
      <c r="C37" s="318" t="s">
        <v>17</v>
      </c>
      <c r="D37" s="317" t="s">
        <v>18</v>
      </c>
      <c r="E37" s="318" t="s">
        <v>332</v>
      </c>
      <c r="F37" s="317" t="s">
        <v>135</v>
      </c>
      <c r="G37" s="318" t="s">
        <v>136</v>
      </c>
      <c r="H37" s="317" t="s">
        <v>137</v>
      </c>
      <c r="I37" s="318" t="s">
        <v>138</v>
      </c>
      <c r="J37" s="317" t="s">
        <v>139</v>
      </c>
      <c r="K37" s="319" t="s">
        <v>140</v>
      </c>
    </row>
    <row r="38" spans="1:23" outlineLevel="1" x14ac:dyDescent="0.25">
      <c r="A38" s="349" t="s">
        <v>54</v>
      </c>
      <c r="B38" s="350">
        <v>0.06</v>
      </c>
      <c r="C38" s="350">
        <v>0.06</v>
      </c>
      <c r="D38" s="350">
        <v>0.06</v>
      </c>
      <c r="E38" s="350">
        <v>0.06</v>
      </c>
      <c r="F38" s="350">
        <v>0.06</v>
      </c>
      <c r="G38" s="350">
        <v>0.06</v>
      </c>
      <c r="H38" s="350">
        <v>0.06</v>
      </c>
      <c r="I38" s="350">
        <v>0.06</v>
      </c>
      <c r="J38" s="350">
        <v>0.06</v>
      </c>
      <c r="K38" s="351">
        <v>0.06</v>
      </c>
    </row>
    <row r="39" spans="1:23" outlineLevel="1" x14ac:dyDescent="0.25">
      <c r="A39" s="349" t="s">
        <v>55</v>
      </c>
      <c r="B39" s="350">
        <f>B38</f>
        <v>0.06</v>
      </c>
      <c r="C39" s="350">
        <f>(1+B39)*(1+C38)-1</f>
        <v>0.12360000000000015</v>
      </c>
      <c r="D39" s="350">
        <f>(1+C39)*(1+D38)-1</f>
        <v>0.1910160000000003</v>
      </c>
      <c r="E39" s="350">
        <f t="shared" ref="E39:K39" si="0">(1+D39)*(1+E38)-1</f>
        <v>0.26247696000000031</v>
      </c>
      <c r="F39" s="350">
        <f t="shared" si="0"/>
        <v>0.33822557760000049</v>
      </c>
      <c r="G39" s="350">
        <f t="shared" si="0"/>
        <v>0.41851911225600058</v>
      </c>
      <c r="H39" s="350">
        <f>(1+G39)*(1+H38)-1</f>
        <v>0.5036302589913606</v>
      </c>
      <c r="I39" s="350">
        <f t="shared" si="0"/>
        <v>0.59384807453084232</v>
      </c>
      <c r="J39" s="350">
        <f t="shared" si="0"/>
        <v>0.68947895900269285</v>
      </c>
      <c r="K39" s="351">
        <f t="shared" si="0"/>
        <v>0.79084769654285458</v>
      </c>
    </row>
    <row r="40" spans="1:23" s="322" customFormat="1" ht="16.5" thickBot="1" x14ac:dyDescent="0.3">
      <c r="A40" s="352" t="s">
        <v>56</v>
      </c>
      <c r="B40" s="353">
        <v>425000000</v>
      </c>
      <c r="C40" s="354">
        <f>B40*(1+C39)</f>
        <v>477530000.00000006</v>
      </c>
      <c r="D40" s="354">
        <f t="shared" ref="D40:K40" si="1">C40*(1+D39)</f>
        <v>568745870.48000026</v>
      </c>
      <c r="E40" s="354">
        <f t="shared" si="1"/>
        <v>718028557.5761447</v>
      </c>
      <c r="F40" s="354">
        <f t="shared" si="1"/>
        <v>960884181.1956315</v>
      </c>
      <c r="G40" s="354">
        <f t="shared" si="1"/>
        <v>1363032575.6904612</v>
      </c>
      <c r="H40" s="354">
        <f t="shared" si="1"/>
        <v>2049497024.7991095</v>
      </c>
      <c r="I40" s="354">
        <f t="shared" si="1"/>
        <v>3266586886.7327504</v>
      </c>
      <c r="J40" s="354">
        <f t="shared" si="1"/>
        <v>5518829812.8890944</v>
      </c>
      <c r="K40" s="355">
        <f t="shared" si="1"/>
        <v>9883383658.0244675</v>
      </c>
    </row>
    <row r="41" spans="1:23" ht="16.5" thickBot="1" x14ac:dyDescent="0.3"/>
    <row r="42" spans="1:23" ht="31.5" x14ac:dyDescent="0.25">
      <c r="A42" s="356" t="s">
        <v>57</v>
      </c>
      <c r="B42" s="317" t="s">
        <v>16</v>
      </c>
      <c r="C42" s="318" t="s">
        <v>17</v>
      </c>
      <c r="D42" s="317" t="s">
        <v>18</v>
      </c>
      <c r="E42" s="318" t="s">
        <v>332</v>
      </c>
      <c r="F42" s="317" t="s">
        <v>135</v>
      </c>
      <c r="G42" s="318" t="s">
        <v>136</v>
      </c>
      <c r="H42" s="317" t="s">
        <v>137</v>
      </c>
      <c r="I42" s="318" t="s">
        <v>138</v>
      </c>
      <c r="J42" s="317" t="s">
        <v>139</v>
      </c>
      <c r="K42" s="319" t="s">
        <v>140</v>
      </c>
      <c r="L42" s="357"/>
      <c r="M42" s="357"/>
      <c r="N42" s="357"/>
      <c r="O42" s="357"/>
      <c r="P42" s="357"/>
      <c r="Q42" s="357"/>
      <c r="R42" s="357"/>
      <c r="S42" s="357"/>
      <c r="T42" s="357"/>
      <c r="U42" s="357"/>
      <c r="V42" s="357"/>
      <c r="W42" s="357"/>
    </row>
    <row r="43" spans="1:23" x14ac:dyDescent="0.25">
      <c r="A43" s="358" t="s">
        <v>58</v>
      </c>
      <c r="B43" s="359">
        <v>0</v>
      </c>
      <c r="C43" s="359">
        <f t="shared" ref="C43:K43" si="2">B43+B44-B45</f>
        <v>910285714.28571427</v>
      </c>
      <c r="D43" s="359">
        <f t="shared" si="2"/>
        <v>758571428.57142854</v>
      </c>
      <c r="E43" s="359">
        <f t="shared" si="2"/>
        <v>606857142.85714281</v>
      </c>
      <c r="F43" s="359">
        <f t="shared" si="2"/>
        <v>455142857.14285707</v>
      </c>
      <c r="G43" s="359">
        <f t="shared" si="2"/>
        <v>303428571.42857134</v>
      </c>
      <c r="H43" s="359">
        <f t="shared" si="2"/>
        <v>151714285.71428564</v>
      </c>
      <c r="I43" s="359">
        <f t="shared" si="2"/>
        <v>0</v>
      </c>
      <c r="J43" s="359">
        <f t="shared" si="2"/>
        <v>0</v>
      </c>
      <c r="K43" s="360">
        <f t="shared" si="2"/>
        <v>0</v>
      </c>
      <c r="L43" s="357"/>
      <c r="M43" s="357"/>
      <c r="N43" s="357"/>
      <c r="O43" s="357"/>
      <c r="P43" s="357"/>
      <c r="Q43" s="357"/>
      <c r="R43" s="357"/>
      <c r="S43" s="357"/>
      <c r="T43" s="357"/>
      <c r="U43" s="357"/>
      <c r="V43" s="357"/>
      <c r="W43" s="357"/>
    </row>
    <row r="44" spans="1:23" x14ac:dyDescent="0.25">
      <c r="A44" s="358" t="s">
        <v>59</v>
      </c>
      <c r="B44" s="359">
        <f>B15*B18*B33*1.18</f>
        <v>1062000000</v>
      </c>
      <c r="C44" s="359">
        <v>0</v>
      </c>
      <c r="D44" s="359">
        <v>0</v>
      </c>
      <c r="E44" s="359">
        <v>0</v>
      </c>
      <c r="F44" s="359">
        <v>0</v>
      </c>
      <c r="G44" s="359">
        <v>0</v>
      </c>
      <c r="H44" s="359">
        <v>0</v>
      </c>
      <c r="I44" s="359">
        <v>0</v>
      </c>
      <c r="J44" s="359">
        <v>0</v>
      </c>
      <c r="K44" s="360">
        <v>0</v>
      </c>
      <c r="L44" s="357"/>
      <c r="M44" s="357"/>
      <c r="N44" s="357"/>
      <c r="O44" s="357"/>
      <c r="P44" s="357"/>
      <c r="Q44" s="357"/>
      <c r="R44" s="357"/>
      <c r="S44" s="357"/>
      <c r="T44" s="357"/>
      <c r="U44" s="357"/>
      <c r="V44" s="357"/>
      <c r="W44" s="357"/>
    </row>
    <row r="45" spans="1:23" x14ac:dyDescent="0.25">
      <c r="A45" s="349" t="s">
        <v>60</v>
      </c>
      <c r="B45" s="359">
        <f>$B$44/$B$30</f>
        <v>151714285.7142857</v>
      </c>
      <c r="C45" s="359">
        <f>IF(ROUND(C43,1)=0,0,B45+C44/$B$30)</f>
        <v>151714285.7142857</v>
      </c>
      <c r="D45" s="359">
        <f t="shared" ref="D45:J45" si="3">IF(ROUND(D43,1)=0,0,C45+D44/$B$30)</f>
        <v>151714285.7142857</v>
      </c>
      <c r="E45" s="359">
        <f t="shared" si="3"/>
        <v>151714285.7142857</v>
      </c>
      <c r="F45" s="359">
        <f t="shared" si="3"/>
        <v>151714285.7142857</v>
      </c>
      <c r="G45" s="359">
        <f t="shared" si="3"/>
        <v>151714285.7142857</v>
      </c>
      <c r="H45" s="359">
        <f t="shared" si="3"/>
        <v>151714285.7142857</v>
      </c>
      <c r="I45" s="359">
        <f t="shared" si="3"/>
        <v>0</v>
      </c>
      <c r="J45" s="359">
        <f t="shared" si="3"/>
        <v>0</v>
      </c>
      <c r="K45" s="360">
        <f>IF(ROUND(K43,1)=0,0,J45+K44/$B$30)</f>
        <v>0</v>
      </c>
      <c r="L45" s="357"/>
      <c r="M45" s="357"/>
      <c r="N45" s="357"/>
      <c r="O45" s="357"/>
      <c r="P45" s="357"/>
      <c r="Q45" s="357"/>
      <c r="R45" s="357"/>
      <c r="S45" s="357"/>
      <c r="T45" s="357"/>
      <c r="U45" s="357"/>
      <c r="V45" s="357"/>
      <c r="W45" s="357"/>
    </row>
    <row r="46" spans="1:23" ht="16.5" thickBot="1" x14ac:dyDescent="0.3">
      <c r="A46" s="352" t="s">
        <v>61</v>
      </c>
      <c r="B46" s="361">
        <f t="shared" ref="B46:K46" si="4">AVERAGE(SUM(B43:B44),(SUM(B43:B44)-B45))*$B$32</f>
        <v>147921428.57142857</v>
      </c>
      <c r="C46" s="361">
        <f t="shared" si="4"/>
        <v>125164285.71428572</v>
      </c>
      <c r="D46" s="361">
        <f t="shared" si="4"/>
        <v>102407142.85714284</v>
      </c>
      <c r="E46" s="361">
        <f t="shared" si="4"/>
        <v>79649999.999999985</v>
      </c>
      <c r="F46" s="361">
        <f t="shared" si="4"/>
        <v>56892857.142857127</v>
      </c>
      <c r="G46" s="361">
        <f t="shared" si="4"/>
        <v>34135714.285714269</v>
      </c>
      <c r="H46" s="361">
        <f t="shared" si="4"/>
        <v>11378571.428571418</v>
      </c>
      <c r="I46" s="361">
        <f t="shared" si="4"/>
        <v>0</v>
      </c>
      <c r="J46" s="361">
        <f t="shared" si="4"/>
        <v>0</v>
      </c>
      <c r="K46" s="362">
        <f t="shared" si="4"/>
        <v>0</v>
      </c>
      <c r="L46" s="357"/>
      <c r="M46" s="357"/>
      <c r="N46" s="357"/>
      <c r="O46" s="357"/>
      <c r="P46" s="357"/>
      <c r="Q46" s="357"/>
      <c r="R46" s="357"/>
      <c r="S46" s="357"/>
      <c r="T46" s="357"/>
      <c r="U46" s="357"/>
      <c r="V46" s="357"/>
      <c r="W46" s="357"/>
    </row>
    <row r="47" spans="1:23" ht="16.5" thickBot="1" x14ac:dyDescent="0.3">
      <c r="A47" s="363"/>
      <c r="B47" s="364"/>
      <c r="C47" s="364"/>
      <c r="D47" s="364"/>
      <c r="E47" s="364"/>
      <c r="F47" s="364"/>
      <c r="G47" s="364"/>
      <c r="H47" s="364"/>
      <c r="I47" s="364"/>
      <c r="J47" s="364"/>
      <c r="K47" s="364"/>
      <c r="L47" s="357"/>
      <c r="M47" s="357"/>
      <c r="N47" s="357"/>
      <c r="O47" s="357"/>
      <c r="P47" s="357"/>
      <c r="Q47" s="357"/>
      <c r="R47" s="357"/>
      <c r="S47" s="357"/>
      <c r="T47" s="357"/>
      <c r="U47" s="357"/>
      <c r="V47" s="357"/>
      <c r="W47" s="357"/>
    </row>
    <row r="48" spans="1:23" s="366" customFormat="1" ht="31.5" x14ac:dyDescent="0.25">
      <c r="A48" s="356" t="s">
        <v>62</v>
      </c>
      <c r="B48" s="365" t="str">
        <f>B37</f>
        <v>N</v>
      </c>
      <c r="C48" s="365" t="str">
        <f t="shared" ref="C48:J48" si="5">C37</f>
        <v>N+1</v>
      </c>
      <c r="D48" s="365" t="str">
        <f t="shared" si="5"/>
        <v>N+2</v>
      </c>
      <c r="E48" s="365" t="str">
        <f t="shared" si="5"/>
        <v>…</v>
      </c>
      <c r="F48" s="365" t="str">
        <f t="shared" si="5"/>
        <v>N+4</v>
      </c>
      <c r="G48" s="365" t="str">
        <f t="shared" si="5"/>
        <v>N+5</v>
      </c>
      <c r="H48" s="365" t="str">
        <f t="shared" si="5"/>
        <v>N+6</v>
      </c>
      <c r="I48" s="365" t="str">
        <f t="shared" si="5"/>
        <v>N+7</v>
      </c>
      <c r="J48" s="365" t="str">
        <f t="shared" si="5"/>
        <v>N+8</v>
      </c>
      <c r="K48" s="320" t="s">
        <v>140</v>
      </c>
    </row>
    <row r="49" spans="1:23" s="322" customFormat="1" ht="14.25" x14ac:dyDescent="0.25">
      <c r="A49" s="367" t="s">
        <v>63</v>
      </c>
      <c r="B49" s="368">
        <f>B40*$B$18</f>
        <v>425000000</v>
      </c>
      <c r="C49" s="368">
        <f t="shared" ref="C49:K49" si="6">C40*$B$18</f>
        <v>477530000.00000006</v>
      </c>
      <c r="D49" s="368">
        <f t="shared" si="6"/>
        <v>568745870.48000026</v>
      </c>
      <c r="E49" s="368">
        <f t="shared" si="6"/>
        <v>718028557.5761447</v>
      </c>
      <c r="F49" s="368">
        <f t="shared" si="6"/>
        <v>960884181.1956315</v>
      </c>
      <c r="G49" s="368">
        <f t="shared" si="6"/>
        <v>1363032575.6904612</v>
      </c>
      <c r="H49" s="368">
        <f t="shared" si="6"/>
        <v>2049497024.7991095</v>
      </c>
      <c r="I49" s="368">
        <f t="shared" si="6"/>
        <v>3266586886.7327504</v>
      </c>
      <c r="J49" s="368">
        <f t="shared" si="6"/>
        <v>5518829812.8890944</v>
      </c>
      <c r="K49" s="369">
        <f t="shared" si="6"/>
        <v>9883383658.0244675</v>
      </c>
    </row>
    <row r="50" spans="1:23" x14ac:dyDescent="0.25">
      <c r="A50" s="358" t="s">
        <v>64</v>
      </c>
      <c r="B50" s="370">
        <f>SUM(B51:B56)</f>
        <v>-31865480.000000004</v>
      </c>
      <c r="C50" s="370">
        <f t="shared" ref="C50:K50" si="7">SUM(C51:C56)</f>
        <v>-31900580.000000004</v>
      </c>
      <c r="D50" s="370">
        <f t="shared" si="7"/>
        <v>-31956477.200000007</v>
      </c>
      <c r="E50" s="370">
        <f t="shared" si="7"/>
        <v>-32034419.432000004</v>
      </c>
      <c r="F50" s="370">
        <f>SUM(F51:F56)</f>
        <v>-32135729.397920005</v>
      </c>
      <c r="G50" s="370">
        <f t="shared" si="7"/>
        <v>-32261809.161795206</v>
      </c>
      <c r="H50" s="370">
        <f t="shared" si="7"/>
        <v>-32414144.91150292</v>
      </c>
      <c r="I50" s="370">
        <f>SUM(I51:I56)</f>
        <v>-32594312.006193094</v>
      </c>
      <c r="J50" s="370">
        <f t="shared" si="7"/>
        <v>-32803980.326564681</v>
      </c>
      <c r="K50" s="371">
        <f t="shared" si="7"/>
        <v>-33044919.946158562</v>
      </c>
    </row>
    <row r="51" spans="1:23" x14ac:dyDescent="0.25">
      <c r="A51" s="372" t="s">
        <v>65</v>
      </c>
      <c r="B51" s="370">
        <f t="shared" ref="B51:K51" si="8">-IF(B$37&lt;=$B$20,0,$B$19*(1+B$39)*$B$18)</f>
        <v>-5300000</v>
      </c>
      <c r="C51" s="370">
        <f t="shared" si="8"/>
        <v>-5618000.0000000009</v>
      </c>
      <c r="D51" s="370">
        <f t="shared" si="8"/>
        <v>-5955080.0000000019</v>
      </c>
      <c r="E51" s="370">
        <f t="shared" si="8"/>
        <v>-6312384.8000000017</v>
      </c>
      <c r="F51" s="370">
        <f t="shared" si="8"/>
        <v>-6691127.8880000021</v>
      </c>
      <c r="G51" s="370">
        <f t="shared" si="8"/>
        <v>-7092595.5612800028</v>
      </c>
      <c r="H51" s="370">
        <f t="shared" si="8"/>
        <v>-7518151.2949568033</v>
      </c>
      <c r="I51" s="370">
        <f t="shared" si="8"/>
        <v>-7969240.3726542117</v>
      </c>
      <c r="J51" s="370">
        <f t="shared" si="8"/>
        <v>-8447394.795013465</v>
      </c>
      <c r="K51" s="371">
        <f t="shared" si="8"/>
        <v>-8954238.482714273</v>
      </c>
    </row>
    <row r="52" spans="1:23" x14ac:dyDescent="0.25">
      <c r="A52" s="372" t="str">
        <f>A22</f>
        <v>Прочие расходы при эксплуатации объекта, руб. без НДС</v>
      </c>
      <c r="B52" s="370">
        <f t="shared" ref="B52:K52" si="9">-IF(B$37&lt;=$B$23,0,$B$22*(1+B$39)*$B$18)</f>
        <v>-477000</v>
      </c>
      <c r="C52" s="370">
        <f t="shared" si="9"/>
        <v>-505620.00000000006</v>
      </c>
      <c r="D52" s="370">
        <f t="shared" si="9"/>
        <v>-535957.20000000019</v>
      </c>
      <c r="E52" s="370">
        <f t="shared" si="9"/>
        <v>-568114.6320000001</v>
      </c>
      <c r="F52" s="370">
        <f t="shared" si="9"/>
        <v>-602201.50992000022</v>
      </c>
      <c r="G52" s="370">
        <f t="shared" si="9"/>
        <v>-638333.60051520029</v>
      </c>
      <c r="H52" s="370">
        <f t="shared" si="9"/>
        <v>-676633.61654611223</v>
      </c>
      <c r="I52" s="370">
        <f t="shared" si="9"/>
        <v>-717231.63353887899</v>
      </c>
      <c r="J52" s="370">
        <f t="shared" si="9"/>
        <v>-760265.53155121184</v>
      </c>
      <c r="K52" s="371">
        <f t="shared" si="9"/>
        <v>-805881.46344428451</v>
      </c>
    </row>
    <row r="53" spans="1:23" x14ac:dyDescent="0.25">
      <c r="A53" s="372" t="s">
        <v>807</v>
      </c>
      <c r="B53" s="370">
        <f t="shared" ref="B53:K53" si="10">-IF(B$37&lt;=$B$20,0,$B$25*(1+B$39)*$B$18)</f>
        <v>0</v>
      </c>
      <c r="C53" s="370">
        <f t="shared" si="10"/>
        <v>0</v>
      </c>
      <c r="D53" s="370">
        <f t="shared" si="10"/>
        <v>0</v>
      </c>
      <c r="E53" s="370">
        <f t="shared" si="10"/>
        <v>0</v>
      </c>
      <c r="F53" s="370">
        <f t="shared" si="10"/>
        <v>0</v>
      </c>
      <c r="G53" s="370">
        <f t="shared" si="10"/>
        <v>0</v>
      </c>
      <c r="H53" s="370">
        <f t="shared" si="10"/>
        <v>0</v>
      </c>
      <c r="I53" s="370">
        <f t="shared" si="10"/>
        <v>0</v>
      </c>
      <c r="J53" s="370">
        <f t="shared" si="10"/>
        <v>0</v>
      </c>
      <c r="K53" s="371">
        <f t="shared" si="10"/>
        <v>0</v>
      </c>
    </row>
    <row r="54" spans="1:23" x14ac:dyDescent="0.25">
      <c r="A54" s="372" t="s">
        <v>807</v>
      </c>
      <c r="B54" s="370">
        <f t="shared" ref="B54:K54" si="11">-$B$27*(1+B$39)*$B$18*365</f>
        <v>0</v>
      </c>
      <c r="C54" s="370">
        <f t="shared" si="11"/>
        <v>0</v>
      </c>
      <c r="D54" s="370">
        <f t="shared" si="11"/>
        <v>0</v>
      </c>
      <c r="E54" s="370">
        <f t="shared" si="11"/>
        <v>0</v>
      </c>
      <c r="F54" s="370">
        <f t="shared" si="11"/>
        <v>0</v>
      </c>
      <c r="G54" s="370">
        <f t="shared" si="11"/>
        <v>0</v>
      </c>
      <c r="H54" s="370">
        <f t="shared" si="11"/>
        <v>0</v>
      </c>
      <c r="I54" s="370">
        <f t="shared" si="11"/>
        <v>0</v>
      </c>
      <c r="J54" s="370">
        <f t="shared" si="11"/>
        <v>0</v>
      </c>
      <c r="K54" s="371">
        <f t="shared" si="11"/>
        <v>0</v>
      </c>
    </row>
    <row r="55" spans="1:23" x14ac:dyDescent="0.25">
      <c r="A55" s="372" t="s">
        <v>807</v>
      </c>
      <c r="B55" s="370">
        <f t="shared" ref="B55:K55" si="12">-$B$28*(1+B$39)*12</f>
        <v>0</v>
      </c>
      <c r="C55" s="370">
        <f t="shared" si="12"/>
        <v>0</v>
      </c>
      <c r="D55" s="370">
        <f t="shared" si="12"/>
        <v>0</v>
      </c>
      <c r="E55" s="370">
        <f t="shared" si="12"/>
        <v>0</v>
      </c>
      <c r="F55" s="370">
        <f t="shared" si="12"/>
        <v>0</v>
      </c>
      <c r="G55" s="370">
        <f t="shared" si="12"/>
        <v>0</v>
      </c>
      <c r="H55" s="370">
        <f t="shared" si="12"/>
        <v>0</v>
      </c>
      <c r="I55" s="370">
        <f t="shared" si="12"/>
        <v>0</v>
      </c>
      <c r="J55" s="370">
        <f t="shared" si="12"/>
        <v>0</v>
      </c>
      <c r="K55" s="371">
        <f t="shared" si="12"/>
        <v>0</v>
      </c>
    </row>
    <row r="56" spans="1:23" x14ac:dyDescent="0.25">
      <c r="A56" s="372" t="s">
        <v>66</v>
      </c>
      <c r="B56" s="370">
        <f>-(($B$15+$B$16)*$B$18+($B$15+$B$16)*$B$18+SUM($B$58:B58))/2*2.2%</f>
        <v>-26088480.000000004</v>
      </c>
      <c r="C56" s="370">
        <f>-(($B$15+$B$16)*$B$18+($B$15+$B$16)*$B$18+SUM($B$58:C58))/2*2.2%</f>
        <v>-25776960.000000004</v>
      </c>
      <c r="D56" s="370">
        <f>-(($B$15+$B$16)*$B$18+($B$15+$B$16)*$B$18+SUM($B$58:D58))/2*2.2%</f>
        <v>-25465440.000000004</v>
      </c>
      <c r="E56" s="370">
        <f>-(($B$15+$B$16)*$B$18+($B$15+$B$16)*$B$18+SUM($B$58:E58))/2*2.2%</f>
        <v>-25153920.000000004</v>
      </c>
      <c r="F56" s="370">
        <f>-(($B$15+$B$16)*$B$18+($B$15+$B$16)*$B$18+SUM($B$58:F58))/2*2.2%</f>
        <v>-24842400.000000004</v>
      </c>
      <c r="G56" s="370">
        <f>-(($B$15+$B$16)*$B$18+($B$15+$B$16)*$B$18+SUM($B$58:G58))/2*2.2%</f>
        <v>-24530880.000000004</v>
      </c>
      <c r="H56" s="370">
        <f>-(($B$15+$B$16)*$B$18+($B$15+$B$16)*$B$18+SUM($B$58:H58))/2*2.2%</f>
        <v>-24219360.000000004</v>
      </c>
      <c r="I56" s="370">
        <f>-(($B$15+$B$16)*$B$18+($B$15+$B$16)*$B$18+SUM($B$58:I58))/2*2.2%</f>
        <v>-23907840.000000004</v>
      </c>
      <c r="J56" s="370">
        <f>-(($B$15+$B$16)*$B$18+($B$15+$B$16)*$B$18+SUM($B$58:J58))/2*2.2%</f>
        <v>-23596320.000000004</v>
      </c>
      <c r="K56" s="371">
        <f>-(($B$15+$B$16)*$B$18+($B$15+$B$16)*$B$18+SUM($B$58:K58))/2*2.2%</f>
        <v>-23284800.000000004</v>
      </c>
    </row>
    <row r="57" spans="1:23" s="322" customFormat="1" ht="14.25" x14ac:dyDescent="0.25">
      <c r="A57" s="373" t="s">
        <v>394</v>
      </c>
      <c r="B57" s="368">
        <f>B49+B50</f>
        <v>393134520</v>
      </c>
      <c r="C57" s="368">
        <f t="shared" ref="C57:K57" si="13">C49+C50</f>
        <v>445629420.00000006</v>
      </c>
      <c r="D57" s="368">
        <f t="shared" si="13"/>
        <v>536789393.28000027</v>
      </c>
      <c r="E57" s="368">
        <f t="shared" si="13"/>
        <v>685994138.14414465</v>
      </c>
      <c r="F57" s="368">
        <f>F49+F50</f>
        <v>928748451.79771149</v>
      </c>
      <c r="G57" s="368">
        <f t="shared" si="13"/>
        <v>1330770766.528666</v>
      </c>
      <c r="H57" s="368">
        <f t="shared" si="13"/>
        <v>2017082879.8876066</v>
      </c>
      <c r="I57" s="368">
        <f t="shared" si="13"/>
        <v>3233992574.7265573</v>
      </c>
      <c r="J57" s="368">
        <f t="shared" si="13"/>
        <v>5486025832.5625296</v>
      </c>
      <c r="K57" s="369">
        <f t="shared" si="13"/>
        <v>9850338738.0783081</v>
      </c>
    </row>
    <row r="58" spans="1:23" x14ac:dyDescent="0.25">
      <c r="A58" s="372" t="s">
        <v>319</v>
      </c>
      <c r="B58" s="370">
        <f>-(B15+B16)*1.18*B18/B17</f>
        <v>-28320000</v>
      </c>
      <c r="C58" s="370">
        <f>B58</f>
        <v>-28320000</v>
      </c>
      <c r="D58" s="370">
        <f t="shared" ref="D58:K58" si="14">C58</f>
        <v>-28320000</v>
      </c>
      <c r="E58" s="370">
        <f t="shared" si="14"/>
        <v>-28320000</v>
      </c>
      <c r="F58" s="370">
        <f t="shared" si="14"/>
        <v>-28320000</v>
      </c>
      <c r="G58" s="370">
        <f t="shared" si="14"/>
        <v>-28320000</v>
      </c>
      <c r="H58" s="370">
        <f t="shared" si="14"/>
        <v>-28320000</v>
      </c>
      <c r="I58" s="370">
        <f t="shared" si="14"/>
        <v>-28320000</v>
      </c>
      <c r="J58" s="370">
        <f t="shared" si="14"/>
        <v>-28320000</v>
      </c>
      <c r="K58" s="371">
        <f t="shared" si="14"/>
        <v>-28320000</v>
      </c>
    </row>
    <row r="59" spans="1:23" s="322" customFormat="1" ht="14.25" x14ac:dyDescent="0.25">
      <c r="A59" s="373" t="s">
        <v>67</v>
      </c>
      <c r="B59" s="368">
        <f>B57+B58</f>
        <v>364814520</v>
      </c>
      <c r="C59" s="368">
        <f t="shared" ref="C59:K59" si="15">C57+C58</f>
        <v>417309420.00000006</v>
      </c>
      <c r="D59" s="368">
        <f t="shared" si="15"/>
        <v>508469393.28000027</v>
      </c>
      <c r="E59" s="368">
        <f t="shared" si="15"/>
        <v>657674138.14414465</v>
      </c>
      <c r="F59" s="368">
        <f>F57+F58</f>
        <v>900428451.79771149</v>
      </c>
      <c r="G59" s="368">
        <f t="shared" si="15"/>
        <v>1302450766.528666</v>
      </c>
      <c r="H59" s="368">
        <f t="shared" si="15"/>
        <v>1988762879.8876066</v>
      </c>
      <c r="I59" s="368">
        <f>I57+I58</f>
        <v>3205672574.7265573</v>
      </c>
      <c r="J59" s="368">
        <f t="shared" si="15"/>
        <v>5457705832.5625296</v>
      </c>
      <c r="K59" s="369">
        <f t="shared" si="15"/>
        <v>9822018738.0783081</v>
      </c>
    </row>
    <row r="60" spans="1:23" x14ac:dyDescent="0.25">
      <c r="A60" s="372" t="s">
        <v>68</v>
      </c>
      <c r="B60" s="370">
        <f t="shared" ref="B60:K60" si="16">-B46</f>
        <v>-147921428.57142857</v>
      </c>
      <c r="C60" s="370">
        <f t="shared" si="16"/>
        <v>-125164285.71428572</v>
      </c>
      <c r="D60" s="370">
        <f t="shared" si="16"/>
        <v>-102407142.85714284</v>
      </c>
      <c r="E60" s="370">
        <f t="shared" si="16"/>
        <v>-79649999.999999985</v>
      </c>
      <c r="F60" s="370">
        <f t="shared" si="16"/>
        <v>-56892857.142857127</v>
      </c>
      <c r="G60" s="370">
        <f t="shared" si="16"/>
        <v>-34135714.285714269</v>
      </c>
      <c r="H60" s="370">
        <f t="shared" si="16"/>
        <v>-11378571.428571418</v>
      </c>
      <c r="I60" s="370">
        <f t="shared" si="16"/>
        <v>0</v>
      </c>
      <c r="J60" s="370">
        <f t="shared" si="16"/>
        <v>0</v>
      </c>
      <c r="K60" s="371">
        <f t="shared" si="16"/>
        <v>0</v>
      </c>
    </row>
    <row r="61" spans="1:23" s="322" customFormat="1" ht="14.25" x14ac:dyDescent="0.25">
      <c r="A61" s="373" t="s">
        <v>69</v>
      </c>
      <c r="B61" s="368">
        <f>B59+B60</f>
        <v>216893091.42857143</v>
      </c>
      <c r="C61" s="368">
        <f t="shared" ref="C61:K61" si="17">C59+C60</f>
        <v>292145134.28571433</v>
      </c>
      <c r="D61" s="368">
        <f t="shared" si="17"/>
        <v>406062250.4228574</v>
      </c>
      <c r="E61" s="368">
        <f t="shared" si="17"/>
        <v>578024138.14414465</v>
      </c>
      <c r="F61" s="368">
        <f t="shared" si="17"/>
        <v>843535594.65485442</v>
      </c>
      <c r="G61" s="368">
        <f t="shared" si="17"/>
        <v>1268315052.2429519</v>
      </c>
      <c r="H61" s="368">
        <f t="shared" si="17"/>
        <v>1977384308.4590352</v>
      </c>
      <c r="I61" s="368">
        <f t="shared" si="17"/>
        <v>3205672574.7265573</v>
      </c>
      <c r="J61" s="368">
        <f t="shared" si="17"/>
        <v>5457705832.5625296</v>
      </c>
      <c r="K61" s="369">
        <f t="shared" si="17"/>
        <v>9822018738.0783081</v>
      </c>
    </row>
    <row r="62" spans="1:23" x14ac:dyDescent="0.25">
      <c r="A62" s="372" t="s">
        <v>378</v>
      </c>
      <c r="B62" s="370">
        <f t="shared" ref="B62:H62" si="18">-B61*$B$26</f>
        <v>-43378618.285714291</v>
      </c>
      <c r="C62" s="370">
        <f t="shared" si="18"/>
        <v>-58429026.857142866</v>
      </c>
      <c r="D62" s="370">
        <f t="shared" si="18"/>
        <v>-81212450.084571481</v>
      </c>
      <c r="E62" s="370">
        <f t="shared" si="18"/>
        <v>-115604827.62882894</v>
      </c>
      <c r="F62" s="370">
        <f t="shared" si="18"/>
        <v>-168707118.93097091</v>
      </c>
      <c r="G62" s="370">
        <f t="shared" si="18"/>
        <v>-253663010.4485904</v>
      </c>
      <c r="H62" s="370">
        <f t="shared" si="18"/>
        <v>-395476861.69180703</v>
      </c>
      <c r="I62" s="370">
        <f>-I61*$B$26</f>
        <v>-641134514.94531143</v>
      </c>
      <c r="J62" s="370">
        <f>-J61*$B$26</f>
        <v>-1091541166.512506</v>
      </c>
      <c r="K62" s="371">
        <f>-K61*$B$26</f>
        <v>-1964403747.6156616</v>
      </c>
    </row>
    <row r="63" spans="1:23" ht="16.5" thickBot="1" x14ac:dyDescent="0.3">
      <c r="A63" s="374" t="s">
        <v>747</v>
      </c>
      <c r="B63" s="375">
        <f t="shared" ref="B63:K63" si="19">B61+B62</f>
        <v>173514473.14285713</v>
      </c>
      <c r="C63" s="375">
        <f t="shared" si="19"/>
        <v>233716107.42857146</v>
      </c>
      <c r="D63" s="375">
        <f t="shared" si="19"/>
        <v>324849800.33828592</v>
      </c>
      <c r="E63" s="375">
        <f t="shared" si="19"/>
        <v>462419310.51531571</v>
      </c>
      <c r="F63" s="375">
        <f t="shared" si="19"/>
        <v>674828475.72388351</v>
      </c>
      <c r="G63" s="375">
        <f t="shared" si="19"/>
        <v>1014652041.7943615</v>
      </c>
      <c r="H63" s="375">
        <f t="shared" si="19"/>
        <v>1581907446.7672281</v>
      </c>
      <c r="I63" s="375">
        <f t="shared" si="19"/>
        <v>2564538059.7812457</v>
      </c>
      <c r="J63" s="375">
        <f t="shared" si="19"/>
        <v>4366164666.050024</v>
      </c>
      <c r="K63" s="376">
        <f t="shared" si="19"/>
        <v>7857614990.4626465</v>
      </c>
    </row>
    <row r="64" spans="1:23" ht="16.5" thickBot="1" x14ac:dyDescent="0.3">
      <c r="A64" s="366"/>
      <c r="B64" s="377">
        <v>0.5</v>
      </c>
      <c r="C64" s="377" t="e">
        <f>AVERAGE(B48:C48)</f>
        <v>#DIV/0!</v>
      </c>
      <c r="D64" s="377" t="e">
        <f t="shared" ref="D64:K64" si="20">AVERAGE(C48:D48)</f>
        <v>#DIV/0!</v>
      </c>
      <c r="E64" s="377" t="e">
        <f t="shared" si="20"/>
        <v>#DIV/0!</v>
      </c>
      <c r="F64" s="377" t="e">
        <f t="shared" si="20"/>
        <v>#DIV/0!</v>
      </c>
      <c r="G64" s="377" t="e">
        <f t="shared" si="20"/>
        <v>#DIV/0!</v>
      </c>
      <c r="H64" s="377" t="e">
        <f t="shared" si="20"/>
        <v>#DIV/0!</v>
      </c>
      <c r="I64" s="377" t="e">
        <f t="shared" si="20"/>
        <v>#DIV/0!</v>
      </c>
      <c r="J64" s="377" t="e">
        <f t="shared" si="20"/>
        <v>#DIV/0!</v>
      </c>
      <c r="K64" s="377" t="e">
        <f t="shared" si="20"/>
        <v>#DIV/0!</v>
      </c>
      <c r="L64" s="357"/>
      <c r="M64" s="357"/>
      <c r="N64" s="357"/>
      <c r="O64" s="357"/>
      <c r="P64" s="357"/>
      <c r="Q64" s="357"/>
      <c r="R64" s="357"/>
      <c r="S64" s="357"/>
      <c r="T64" s="357"/>
      <c r="U64" s="357"/>
      <c r="V64" s="357"/>
      <c r="W64" s="357"/>
    </row>
    <row r="65" spans="1:23" ht="31.5" x14ac:dyDescent="0.25">
      <c r="A65" s="356" t="s">
        <v>70</v>
      </c>
      <c r="B65" s="365" t="str">
        <f>B48</f>
        <v>N</v>
      </c>
      <c r="C65" s="365" t="str">
        <f t="shared" ref="C65:J65" si="21">C48</f>
        <v>N+1</v>
      </c>
      <c r="D65" s="365" t="str">
        <f t="shared" si="21"/>
        <v>N+2</v>
      </c>
      <c r="E65" s="365" t="str">
        <f t="shared" si="21"/>
        <v>…</v>
      </c>
      <c r="F65" s="365" t="str">
        <f>F48</f>
        <v>N+4</v>
      </c>
      <c r="G65" s="365" t="str">
        <f t="shared" si="21"/>
        <v>N+5</v>
      </c>
      <c r="H65" s="365" t="str">
        <f t="shared" si="21"/>
        <v>N+6</v>
      </c>
      <c r="I65" s="365" t="str">
        <f t="shared" si="21"/>
        <v>N+7</v>
      </c>
      <c r="J65" s="365" t="str">
        <f t="shared" si="21"/>
        <v>N+8</v>
      </c>
      <c r="K65" s="320" t="s">
        <v>140</v>
      </c>
      <c r="L65" s="357"/>
      <c r="M65" s="357"/>
      <c r="N65" s="357"/>
      <c r="O65" s="357"/>
      <c r="P65" s="357"/>
      <c r="Q65" s="357"/>
      <c r="R65" s="357"/>
      <c r="S65" s="357"/>
      <c r="T65" s="357"/>
      <c r="U65" s="357"/>
      <c r="V65" s="357"/>
      <c r="W65" s="357"/>
    </row>
    <row r="66" spans="1:23" s="322" customFormat="1" ht="14.25" x14ac:dyDescent="0.25">
      <c r="A66" s="367" t="s">
        <v>67</v>
      </c>
      <c r="B66" s="368">
        <f>B59</f>
        <v>364814520</v>
      </c>
      <c r="C66" s="368">
        <f t="shared" ref="C66:K66" si="22">C59</f>
        <v>417309420.00000006</v>
      </c>
      <c r="D66" s="368">
        <f t="shared" si="22"/>
        <v>508469393.28000027</v>
      </c>
      <c r="E66" s="368">
        <f t="shared" si="22"/>
        <v>657674138.14414465</v>
      </c>
      <c r="F66" s="368">
        <f t="shared" si="22"/>
        <v>900428451.79771149</v>
      </c>
      <c r="G66" s="368">
        <f t="shared" si="22"/>
        <v>1302450766.528666</v>
      </c>
      <c r="H66" s="368">
        <f t="shared" si="22"/>
        <v>1988762879.8876066</v>
      </c>
      <c r="I66" s="368">
        <f t="shared" si="22"/>
        <v>3205672574.7265573</v>
      </c>
      <c r="J66" s="368">
        <f t="shared" si="22"/>
        <v>5457705832.5625296</v>
      </c>
      <c r="K66" s="369">
        <f t="shared" si="22"/>
        <v>9822018738.0783081</v>
      </c>
      <c r="L66" s="378"/>
      <c r="M66" s="378"/>
      <c r="N66" s="378"/>
      <c r="O66" s="378"/>
      <c r="P66" s="378"/>
      <c r="Q66" s="378"/>
      <c r="R66" s="378"/>
      <c r="S66" s="378"/>
      <c r="T66" s="378"/>
      <c r="U66" s="378"/>
      <c r="V66" s="378"/>
      <c r="W66" s="378"/>
    </row>
    <row r="67" spans="1:23" x14ac:dyDescent="0.25">
      <c r="A67" s="372" t="s">
        <v>319</v>
      </c>
      <c r="B67" s="370">
        <f>-B58</f>
        <v>28320000</v>
      </c>
      <c r="C67" s="370">
        <f t="shared" ref="C67:K67" si="23">-C58</f>
        <v>28320000</v>
      </c>
      <c r="D67" s="370">
        <f t="shared" si="23"/>
        <v>28320000</v>
      </c>
      <c r="E67" s="370">
        <f t="shared" si="23"/>
        <v>28320000</v>
      </c>
      <c r="F67" s="370">
        <f t="shared" si="23"/>
        <v>28320000</v>
      </c>
      <c r="G67" s="370">
        <f t="shared" si="23"/>
        <v>28320000</v>
      </c>
      <c r="H67" s="370">
        <f t="shared" si="23"/>
        <v>28320000</v>
      </c>
      <c r="I67" s="370">
        <f t="shared" si="23"/>
        <v>28320000</v>
      </c>
      <c r="J67" s="370">
        <f t="shared" si="23"/>
        <v>28320000</v>
      </c>
      <c r="K67" s="371">
        <f t="shared" si="23"/>
        <v>28320000</v>
      </c>
      <c r="L67" s="357"/>
      <c r="M67" s="357"/>
      <c r="N67" s="357"/>
      <c r="O67" s="357"/>
      <c r="P67" s="357"/>
      <c r="Q67" s="357"/>
      <c r="R67" s="357"/>
      <c r="S67" s="357"/>
      <c r="T67" s="357"/>
      <c r="U67" s="357"/>
      <c r="V67" s="357"/>
      <c r="W67" s="357"/>
    </row>
    <row r="68" spans="1:23" x14ac:dyDescent="0.25">
      <c r="A68" s="372" t="s">
        <v>68</v>
      </c>
      <c r="B68" s="370">
        <f>B60</f>
        <v>-147921428.57142857</v>
      </c>
      <c r="C68" s="370">
        <f t="shared" ref="C68:K68" si="24">C60</f>
        <v>-125164285.71428572</v>
      </c>
      <c r="D68" s="370">
        <f t="shared" si="24"/>
        <v>-102407142.85714284</v>
      </c>
      <c r="E68" s="370">
        <f t="shared" si="24"/>
        <v>-79649999.999999985</v>
      </c>
      <c r="F68" s="370">
        <f t="shared" si="24"/>
        <v>-56892857.142857127</v>
      </c>
      <c r="G68" s="370">
        <f t="shared" si="24"/>
        <v>-34135714.285714269</v>
      </c>
      <c r="H68" s="370">
        <f t="shared" si="24"/>
        <v>-11378571.428571418</v>
      </c>
      <c r="I68" s="370">
        <f t="shared" si="24"/>
        <v>0</v>
      </c>
      <c r="J68" s="370">
        <f t="shared" si="24"/>
        <v>0</v>
      </c>
      <c r="K68" s="371">
        <f t="shared" si="24"/>
        <v>0</v>
      </c>
      <c r="L68" s="357"/>
      <c r="M68" s="357"/>
      <c r="N68" s="357"/>
      <c r="O68" s="357"/>
      <c r="P68" s="357"/>
      <c r="Q68" s="357"/>
      <c r="R68" s="357"/>
      <c r="S68" s="357"/>
      <c r="T68" s="357"/>
      <c r="U68" s="357"/>
      <c r="V68" s="357"/>
      <c r="W68" s="357"/>
    </row>
    <row r="69" spans="1:23" x14ac:dyDescent="0.25">
      <c r="A69" s="372" t="s">
        <v>378</v>
      </c>
      <c r="B69" s="370">
        <f>IF(SUM($B$62:B62)+SUM($A$69:A69)&gt;0,0,SUM($B$62:B62)-SUM($A$69:A69))</f>
        <v>-43378618.285714291</v>
      </c>
      <c r="C69" s="370">
        <f>IF(SUM($B$62:C62)+SUM($A$69:B69)&gt;0,0,SUM($B$62:C62)-SUM($A$69:B69))</f>
        <v>-58429026.857142873</v>
      </c>
      <c r="D69" s="370">
        <f>IF(SUM($B$62:D62)+SUM($A$69:C69)&gt;0,0,SUM($B$62:D62)-SUM($A$69:C69))</f>
        <v>-81212450.084571481</v>
      </c>
      <c r="E69" s="370">
        <f>IF(SUM($B$62:E62)+SUM($A$69:D69)&gt;0,0,SUM($B$62:E62)-SUM($A$69:D69))</f>
        <v>-115604827.62882891</v>
      </c>
      <c r="F69" s="370">
        <f>IF(SUM($B$62:F62)+SUM($A$69:E69)&gt;0,0,SUM($B$62:F62)-SUM($A$69:E69))</f>
        <v>-168707118.93097091</v>
      </c>
      <c r="G69" s="370">
        <f>IF(SUM($B$62:G62)+SUM($A$69:F69)&gt;0,0,SUM($B$62:G62)-SUM($A$69:F69))</f>
        <v>-253663010.4485904</v>
      </c>
      <c r="H69" s="370">
        <f>IF(SUM($B$62:H62)+SUM($A$69:G69)&gt;0,0,SUM($B$62:H62)-SUM($A$69:G69))</f>
        <v>-395476861.69180703</v>
      </c>
      <c r="I69" s="370">
        <f>IF(SUM($B$62:I62)+SUM($A$69:H69)&gt;0,0,SUM($B$62:I62)-SUM($A$69:H69))</f>
        <v>-641134514.94531131</v>
      </c>
      <c r="J69" s="370">
        <f>IF(SUM($B$62:J62)+SUM($A$69:I69)&gt;0,0,SUM($B$62:J62)-SUM($A$69:I69))</f>
        <v>-1091541166.512506</v>
      </c>
      <c r="K69" s="371">
        <f>IF(SUM($B$62:K62)+SUM($A$69:J69)&gt;0,0,SUM($B$62:K62)-SUM($A$69:J69))</f>
        <v>-1964403747.6156611</v>
      </c>
      <c r="L69" s="357"/>
      <c r="M69" s="357"/>
      <c r="N69" s="357"/>
      <c r="O69" s="357"/>
      <c r="P69" s="357"/>
      <c r="Q69" s="357"/>
      <c r="R69" s="357"/>
      <c r="S69" s="357"/>
      <c r="T69" s="357"/>
      <c r="U69" s="357"/>
      <c r="V69" s="357"/>
      <c r="W69" s="357"/>
    </row>
    <row r="70" spans="1:23" x14ac:dyDescent="0.25">
      <c r="A70" s="372" t="s">
        <v>71</v>
      </c>
      <c r="B70" s="379">
        <f>IF(((SUM($B$49:B49)+SUM($B$51:B55))+SUM($B$72:B72))&lt;0,((SUM($B$49:B49)+SUM($B$51:B55))+SUM($B$72:B72))*0.18-SUM($A$70:A70),IF(SUM(A$70:$B70)&lt;0,0-SUM(A$70:$B70),0))</f>
        <v>-140539860</v>
      </c>
      <c r="C70" s="379">
        <f>IF(((SUM($B$49:C49)+SUM($B$51:C55))+SUM($B$72:C72))&lt;0,((SUM($B$49:C49)+SUM($B$51:C55))+SUM($B$72:C72))*0.18-SUM($A$70:B70),IF(SUM($B$70:B70)&lt;0,0-SUM($B$70:B70),0))</f>
        <v>84853148.400000006</v>
      </c>
      <c r="D70" s="379">
        <f>IF(((SUM($B$49:D49)+SUM($B$51:D55))+SUM($B$72:D72))&lt;0,((SUM($B$49:D49)+SUM($B$51:D55))+SUM($B$72:D72))*0.18-SUM($A$70:C70),IF(SUM($B$70:C70)&lt;0,0-SUM($B$70:C70),0))</f>
        <v>55686711.599999994</v>
      </c>
      <c r="E70" s="379">
        <f>IF(((SUM($B$49:E49)+SUM($B$51:E55))+SUM($B$72:E72))&lt;0,((SUM($B$49:E49)+SUM($B$51:E55))+SUM($B$72:E72))*0.18-SUM($A$70:D70),IF(SUM($B$70:D70)&lt;0,0-SUM($B$70:D70),0))</f>
        <v>0</v>
      </c>
      <c r="F70" s="379">
        <f>IF(((SUM($B$49:F49)+SUM($B$51:F55))+SUM($B$72:F72))&lt;0,((SUM($B$49:F49)+SUM($B$51:F55))+SUM($B$72:F72))*0.18-SUM($A$70:E70),IF(SUM($B$70:E70)&lt;0,0-SUM($B$70:E70),0))</f>
        <v>0</v>
      </c>
      <c r="G70" s="379">
        <f>IF(((SUM($B$49:G49)+SUM($B$51:G55))+SUM($B$72:G72))&lt;0,((SUM($B$49:G49)+SUM($B$51:G55))+SUM($B$72:G72))*0.18-SUM($A$70:F70),IF(SUM($B$70:F70)&lt;0,0-SUM($B$70:F70),0))</f>
        <v>0</v>
      </c>
      <c r="H70" s="379">
        <f>IF(((SUM($B$49:H49)+SUM($B$51:H55))+SUM($B$72:H72))&lt;0,((SUM($B$49:H49)+SUM($B$51:H55))+SUM($B$72:H72))*0.18-SUM($A$70:G70),IF(SUM($B$70:G70)&lt;0,0-SUM($B$70:G70),0))</f>
        <v>0</v>
      </c>
      <c r="I70" s="379">
        <f>IF(((SUM($B$49:I49)+SUM($B$51:I55))+SUM($B$72:I72))&lt;0,((SUM($B$49:I49)+SUM($B$51:I55))+SUM($B$72:I72))*0.18-SUM($A$70:H70),IF(SUM($B$70:H70)&lt;0,0-SUM($B$70:H70),0))</f>
        <v>0</v>
      </c>
      <c r="J70" s="379">
        <f>IF(((SUM($B$49:J49)+SUM($B$51:J55))+SUM($B$72:J72))&lt;0,((SUM($B$49:J49)+SUM($B$51:J55))+SUM($B$72:J72))*0.18-SUM($A$70:I70),IF(SUM($B$70:I70)&lt;0,0-SUM($B$70:I70),0))</f>
        <v>0</v>
      </c>
      <c r="K70" s="380">
        <f>IF(((SUM($B$49:K49)+SUM($B$51:K55))+SUM($B$72:K72))&lt;0,((SUM($B$49:K49)+SUM($B$51:K55))+SUM($B$72:K72))*0.18-SUM($A$70:J70),IF(SUM($B$70:J70)&lt;0,0-SUM($B$70:J70),0))</f>
        <v>0</v>
      </c>
      <c r="L70" s="381"/>
      <c r="M70" s="357"/>
      <c r="N70" s="357"/>
      <c r="O70" s="357"/>
      <c r="P70" s="357"/>
      <c r="Q70" s="357"/>
      <c r="R70" s="357"/>
      <c r="S70" s="357"/>
      <c r="T70" s="357"/>
      <c r="U70" s="357"/>
      <c r="V70" s="357"/>
      <c r="W70" s="357"/>
    </row>
    <row r="71" spans="1:23" x14ac:dyDescent="0.25">
      <c r="A71" s="372" t="s">
        <v>72</v>
      </c>
      <c r="B71" s="370">
        <f>-B49*(B29)</f>
        <v>-42500000</v>
      </c>
      <c r="C71" s="370">
        <f>-(C49-B49)*$B$29</f>
        <v>-5253000.0000000065</v>
      </c>
      <c r="D71" s="370">
        <f t="shared" ref="D71:K71" si="25">-(D49-C49)*$B$29</f>
        <v>-9121587.0480000209</v>
      </c>
      <c r="E71" s="370">
        <f t="shared" si="25"/>
        <v>-14928268.709614445</v>
      </c>
      <c r="F71" s="370">
        <f t="shared" si="25"/>
        <v>-24285562.361948684</v>
      </c>
      <c r="G71" s="370">
        <f t="shared" si="25"/>
        <v>-40214839.44948297</v>
      </c>
      <c r="H71" s="370">
        <f t="shared" si="25"/>
        <v>-68646444.91086483</v>
      </c>
      <c r="I71" s="370">
        <f t="shared" si="25"/>
        <v>-121708986.1933641</v>
      </c>
      <c r="J71" s="370">
        <f t="shared" si="25"/>
        <v>-225224292.61563441</v>
      </c>
      <c r="K71" s="371">
        <f t="shared" si="25"/>
        <v>-436455384.51353735</v>
      </c>
      <c r="L71" s="357"/>
      <c r="M71" s="357"/>
      <c r="N71" s="357"/>
      <c r="O71" s="357"/>
      <c r="P71" s="357"/>
      <c r="Q71" s="357"/>
      <c r="R71" s="357"/>
      <c r="S71" s="357"/>
      <c r="T71" s="357"/>
      <c r="U71" s="357"/>
      <c r="V71" s="357"/>
      <c r="W71" s="357"/>
    </row>
    <row r="72" spans="1:23" x14ac:dyDescent="0.25">
      <c r="A72" s="372" t="s">
        <v>73</v>
      </c>
      <c r="B72" s="370">
        <f>-($B$15+$B$16)*$B$18</f>
        <v>-1200000000</v>
      </c>
      <c r="C72" s="370">
        <v>0</v>
      </c>
      <c r="D72" s="370">
        <v>0</v>
      </c>
      <c r="E72" s="370">
        <v>0</v>
      </c>
      <c r="F72" s="370">
        <v>0</v>
      </c>
      <c r="G72" s="370">
        <v>0</v>
      </c>
      <c r="H72" s="370">
        <v>0</v>
      </c>
      <c r="I72" s="370">
        <v>0</v>
      </c>
      <c r="J72" s="370">
        <v>0</v>
      </c>
      <c r="K72" s="371">
        <v>0</v>
      </c>
    </row>
    <row r="73" spans="1:23" x14ac:dyDescent="0.25">
      <c r="A73" s="372" t="s">
        <v>74</v>
      </c>
      <c r="B73" s="370">
        <f t="shared" ref="B73:K73" si="26">B44-B45</f>
        <v>910285714.28571427</v>
      </c>
      <c r="C73" s="370">
        <f t="shared" si="26"/>
        <v>-151714285.7142857</v>
      </c>
      <c r="D73" s="370">
        <f t="shared" si="26"/>
        <v>-151714285.7142857</v>
      </c>
      <c r="E73" s="370">
        <f t="shared" si="26"/>
        <v>-151714285.7142857</v>
      </c>
      <c r="F73" s="370">
        <f t="shared" si="26"/>
        <v>-151714285.7142857</v>
      </c>
      <c r="G73" s="370">
        <f t="shared" si="26"/>
        <v>-151714285.7142857</v>
      </c>
      <c r="H73" s="370">
        <f t="shared" si="26"/>
        <v>-151714285.7142857</v>
      </c>
      <c r="I73" s="370">
        <f t="shared" si="26"/>
        <v>0</v>
      </c>
      <c r="J73" s="370">
        <f t="shared" si="26"/>
        <v>0</v>
      </c>
      <c r="K73" s="371">
        <f t="shared" si="26"/>
        <v>0</v>
      </c>
    </row>
    <row r="74" spans="1:23" s="322" customFormat="1" ht="14.25" x14ac:dyDescent="0.25">
      <c r="A74" s="382" t="s">
        <v>75</v>
      </c>
      <c r="B74" s="368">
        <f>SUM(B66:B73)</f>
        <v>-270919672.57142866</v>
      </c>
      <c r="C74" s="368">
        <f t="shared" ref="C74:K74" si="27">SUM(C66:C73)</f>
        <v>189921970.11428574</v>
      </c>
      <c r="D74" s="368">
        <f t="shared" si="27"/>
        <v>248020639.17600021</v>
      </c>
      <c r="E74" s="368">
        <f t="shared" si="27"/>
        <v>324096756.09141564</v>
      </c>
      <c r="F74" s="368">
        <f t="shared" si="27"/>
        <v>527148627.64764905</v>
      </c>
      <c r="G74" s="368">
        <f t="shared" si="27"/>
        <v>851042916.63059282</v>
      </c>
      <c r="H74" s="368">
        <f t="shared" si="27"/>
        <v>1389866716.1420777</v>
      </c>
      <c r="I74" s="368">
        <f t="shared" si="27"/>
        <v>2471149073.587882</v>
      </c>
      <c r="J74" s="368">
        <f t="shared" si="27"/>
        <v>4169260373.4343896</v>
      </c>
      <c r="K74" s="369">
        <f t="shared" si="27"/>
        <v>7449479605.9491091</v>
      </c>
    </row>
    <row r="75" spans="1:23" s="322" customFormat="1" ht="14.25" x14ac:dyDescent="0.25">
      <c r="A75" s="382" t="s">
        <v>76</v>
      </c>
      <c r="B75" s="368">
        <f>SUM($B$74:B74)</f>
        <v>-270919672.57142866</v>
      </c>
      <c r="C75" s="368">
        <f>SUM($B$74:C74)</f>
        <v>-80997702.457142919</v>
      </c>
      <c r="D75" s="368">
        <f>SUM($B$74:D74)</f>
        <v>167022936.71885729</v>
      </c>
      <c r="E75" s="368">
        <f>SUM($B$74:E74)</f>
        <v>491119692.81027293</v>
      </c>
      <c r="F75" s="368">
        <f>SUM($B$74:F74)</f>
        <v>1018268320.457922</v>
      </c>
      <c r="G75" s="368">
        <f>SUM($B$74:G74)</f>
        <v>1869311237.0885148</v>
      </c>
      <c r="H75" s="368">
        <f>SUM($B$74:H74)</f>
        <v>3259177953.2305927</v>
      </c>
      <c r="I75" s="368">
        <f>SUM($B$74:I74)</f>
        <v>5730327026.8184748</v>
      </c>
      <c r="J75" s="368">
        <f>SUM($B$74:J74)</f>
        <v>9899587400.2528648</v>
      </c>
      <c r="K75" s="369">
        <f>SUM($B$74:K74)</f>
        <v>17349067006.201973</v>
      </c>
    </row>
    <row r="76" spans="1:23" x14ac:dyDescent="0.25">
      <c r="A76" s="9" t="s">
        <v>77</v>
      </c>
      <c r="B76" s="383">
        <f t="shared" ref="B76:K76" si="28">1/POWER((1+$B$34),B64)</f>
        <v>0.94280904158206347</v>
      </c>
      <c r="C76" s="383" t="e">
        <f t="shared" si="28"/>
        <v>#DIV/0!</v>
      </c>
      <c r="D76" s="383" t="e">
        <f t="shared" si="28"/>
        <v>#DIV/0!</v>
      </c>
      <c r="E76" s="383" t="e">
        <f t="shared" si="28"/>
        <v>#DIV/0!</v>
      </c>
      <c r="F76" s="383" t="e">
        <f t="shared" si="28"/>
        <v>#DIV/0!</v>
      </c>
      <c r="G76" s="383" t="e">
        <f t="shared" si="28"/>
        <v>#DIV/0!</v>
      </c>
      <c r="H76" s="383" t="e">
        <f t="shared" si="28"/>
        <v>#DIV/0!</v>
      </c>
      <c r="I76" s="383" t="e">
        <f t="shared" si="28"/>
        <v>#DIV/0!</v>
      </c>
      <c r="J76" s="383" t="e">
        <f t="shared" si="28"/>
        <v>#DIV/0!</v>
      </c>
      <c r="K76" s="384" t="e">
        <f t="shared" si="28"/>
        <v>#DIV/0!</v>
      </c>
    </row>
    <row r="77" spans="1:23" s="322" customFormat="1" ht="14.25" x14ac:dyDescent="0.25">
      <c r="A77" s="385" t="s">
        <v>78</v>
      </c>
      <c r="B77" s="386">
        <f>B74*B76</f>
        <v>-255425516.8427951</v>
      </c>
      <c r="C77" s="386" t="e">
        <f t="shared" ref="C77:K77" si="29">C74*C76</f>
        <v>#DIV/0!</v>
      </c>
      <c r="D77" s="386" t="e">
        <f t="shared" si="29"/>
        <v>#DIV/0!</v>
      </c>
      <c r="E77" s="386" t="e">
        <f t="shared" si="29"/>
        <v>#DIV/0!</v>
      </c>
      <c r="F77" s="386" t="e">
        <f t="shared" si="29"/>
        <v>#DIV/0!</v>
      </c>
      <c r="G77" s="386" t="e">
        <f t="shared" si="29"/>
        <v>#DIV/0!</v>
      </c>
      <c r="H77" s="386" t="e">
        <f t="shared" si="29"/>
        <v>#DIV/0!</v>
      </c>
      <c r="I77" s="386" t="e">
        <f t="shared" si="29"/>
        <v>#DIV/0!</v>
      </c>
      <c r="J77" s="386" t="e">
        <f t="shared" si="29"/>
        <v>#DIV/0!</v>
      </c>
      <c r="K77" s="387" t="e">
        <f t="shared" si="29"/>
        <v>#DIV/0!</v>
      </c>
      <c r="L77" s="388"/>
    </row>
    <row r="78" spans="1:23" s="322" customFormat="1" ht="14.25" x14ac:dyDescent="0.25">
      <c r="A78" s="385" t="s">
        <v>79</v>
      </c>
      <c r="B78" s="386">
        <f>SUM($B$77:B77)</f>
        <v>-255425516.8427951</v>
      </c>
      <c r="C78" s="386" t="e">
        <f>SUM($B$77:C77)</f>
        <v>#DIV/0!</v>
      </c>
      <c r="D78" s="386" t="e">
        <f>SUM($B$77:D77)</f>
        <v>#DIV/0!</v>
      </c>
      <c r="E78" s="386" t="e">
        <f>SUM($B$77:E77)</f>
        <v>#DIV/0!</v>
      </c>
      <c r="F78" s="386" t="e">
        <f>SUM($B$77:F77)</f>
        <v>#DIV/0!</v>
      </c>
      <c r="G78" s="386" t="e">
        <f>SUM($B$77:G77)</f>
        <v>#DIV/0!</v>
      </c>
      <c r="H78" s="386" t="e">
        <f>SUM($B$77:H77)</f>
        <v>#DIV/0!</v>
      </c>
      <c r="I78" s="386" t="e">
        <f>SUM($B$77:I77)</f>
        <v>#DIV/0!</v>
      </c>
      <c r="J78" s="386" t="e">
        <f>SUM($B$77:J77)</f>
        <v>#DIV/0!</v>
      </c>
      <c r="K78" s="387" t="e">
        <f>SUM($B$77:K77)</f>
        <v>#DIV/0!</v>
      </c>
    </row>
    <row r="79" spans="1:23" s="322" customFormat="1" ht="14.25" x14ac:dyDescent="0.25">
      <c r="A79" s="385" t="s">
        <v>80</v>
      </c>
      <c r="B79" s="389">
        <f>IF((ISERR(IRR($B$74:B74))),0,IF(IRR($B$74:B74)&lt;0,0,IRR($B$74:B74)))</f>
        <v>0</v>
      </c>
      <c r="C79" s="389">
        <f>IF((ISERR(IRR($B$74:C74))),0,IF(IRR($B$74:C74)&lt;0,0,IRR($B$74:C74)))</f>
        <v>0</v>
      </c>
      <c r="D79" s="389">
        <f>IF((ISERR(IRR($B$74:D74))),0,IF(IRR($B$74:D74)&lt;0,0,IRR($B$74:D74)))</f>
        <v>0.36950133306142607</v>
      </c>
      <c r="E79" s="389">
        <f>IF((ISERR(IRR($B$74:E74))),0,IF(IRR($B$74:E74)&lt;0,0,IRR($B$74:E74)))</f>
        <v>0.67443765709864079</v>
      </c>
      <c r="F79" s="389">
        <f>IF((ISERR(IRR($B$74:F74))),0,IF(IRR($B$74:F74)&lt;0,0,IRR($B$74:F74)))</f>
        <v>0.85127172470183021</v>
      </c>
      <c r="G79" s="389">
        <f>IF((ISERR(IRR($B$74:G74))),0,IF(IRR($B$74:G74)&lt;0,0,IRR($B$74:G74)))</f>
        <v>0.95614595486160581</v>
      </c>
      <c r="H79" s="389">
        <f>IF((ISERR(IRR($B$74:H74))),0,IF(IRR($B$74:H74)&lt;0,0,IRR($B$74:H74)))</f>
        <v>1.0217939293075844</v>
      </c>
      <c r="I79" s="389">
        <f>IF((ISERR(IRR($B$74:I74))),0,IF(IRR($B$74:I74)&lt;0,0,IRR($B$74:I74)))</f>
        <v>1.0678061723973742</v>
      </c>
      <c r="J79" s="389">
        <f>IF((ISERR(IRR($B$74:J74))),0,IF(IRR($B$74:J74)&lt;0,0,IRR($B$74:J74)))</f>
        <v>1.0990789492593298</v>
      </c>
      <c r="K79" s="390">
        <f>IF((ISERR(IRR($B$74:K74))),0,IF(IRR($B$74:K74)&lt;0,0,IRR($B$74:K74)))</f>
        <v>1.1220453125076766</v>
      </c>
    </row>
    <row r="80" spans="1:23" s="322" customFormat="1" ht="14.25" x14ac:dyDescent="0.25">
      <c r="A80" s="385" t="s">
        <v>81</v>
      </c>
      <c r="B80" s="391">
        <f t="shared" ref="B80:K80" si="30">IF(AND(B75&gt;0,A75&lt;0),(B65-(B75/(B75-A75))),0)</f>
        <v>0</v>
      </c>
      <c r="C80" s="391">
        <f t="shared" si="30"/>
        <v>0</v>
      </c>
      <c r="D80" s="391" t="e">
        <f t="shared" si="30"/>
        <v>#VALUE!</v>
      </c>
      <c r="E80" s="391">
        <f t="shared" si="30"/>
        <v>0</v>
      </c>
      <c r="F80" s="391">
        <f t="shared" si="30"/>
        <v>0</v>
      </c>
      <c r="G80" s="391">
        <f t="shared" si="30"/>
        <v>0</v>
      </c>
      <c r="H80" s="391">
        <f t="shared" si="30"/>
        <v>0</v>
      </c>
      <c r="I80" s="391">
        <f t="shared" si="30"/>
        <v>0</v>
      </c>
      <c r="J80" s="391">
        <f t="shared" si="30"/>
        <v>0</v>
      </c>
      <c r="K80" s="392">
        <f t="shared" si="30"/>
        <v>0</v>
      </c>
    </row>
    <row r="81" spans="1:11" s="322" customFormat="1" ht="15" thickBot="1" x14ac:dyDescent="0.3">
      <c r="A81" s="393" t="s">
        <v>82</v>
      </c>
      <c r="B81" s="394">
        <f>IF(AND(B78&gt;0,A78&lt;0),(B65-(B78/(B78-A78))),0)</f>
        <v>0</v>
      </c>
      <c r="C81" s="394" t="e">
        <f>IF(AND(C78&gt;0,B78&lt;0),(C65-(C78/(C78-B78))),0)</f>
        <v>#DIV/0!</v>
      </c>
      <c r="D81" s="394" t="e">
        <f t="shared" ref="D81:J81" si="31">IF(AND(D78&gt;0,C78&lt;0),(D65-(D78/(D78-C78))),0)</f>
        <v>#DIV/0!</v>
      </c>
      <c r="E81" s="394" t="e">
        <f t="shared" si="31"/>
        <v>#DIV/0!</v>
      </c>
      <c r="F81" s="394" t="e">
        <f t="shared" si="31"/>
        <v>#DIV/0!</v>
      </c>
      <c r="G81" s="394" t="e">
        <f t="shared" si="31"/>
        <v>#DIV/0!</v>
      </c>
      <c r="H81" s="394" t="e">
        <f t="shared" si="31"/>
        <v>#DIV/0!</v>
      </c>
      <c r="I81" s="394" t="e">
        <f t="shared" si="31"/>
        <v>#DIV/0!</v>
      </c>
      <c r="J81" s="394" t="e">
        <f t="shared" si="31"/>
        <v>#DIV/0!</v>
      </c>
      <c r="K81" s="395" t="e">
        <f>IF(AND(K78&gt;0,J78&lt;0),(K65-(K78/(K78-J78))),0)</f>
        <v>#DIV/0!</v>
      </c>
    </row>
    <row r="83" spans="1:11" ht="64.5" customHeight="1" x14ac:dyDescent="0.25">
      <c r="A83" s="1792" t="s">
        <v>144</v>
      </c>
      <c r="B83" s="1792"/>
      <c r="C83" s="1792"/>
      <c r="D83" s="1792"/>
      <c r="E83" s="1792"/>
      <c r="F83" s="1792"/>
      <c r="G83" s="1792"/>
      <c r="H83" s="1792"/>
      <c r="I83" s="1792"/>
      <c r="J83" s="1792"/>
      <c r="K83" s="1792"/>
    </row>
    <row r="85" spans="1:11" x14ac:dyDescent="0.25">
      <c r="C85" s="396"/>
    </row>
  </sheetData>
  <mergeCells count="6">
    <mergeCell ref="A5:K5"/>
    <mergeCell ref="A83:K83"/>
    <mergeCell ref="D18:E18"/>
    <mergeCell ref="D19:E19"/>
    <mergeCell ref="D20:E20"/>
    <mergeCell ref="D21:E21"/>
  </mergeCells>
  <phoneticPr fontId="0" type="noConversion"/>
  <pageMargins left="0.7" right="0.7" top="0.75" bottom="0.75" header="0.3" footer="0.3"/>
  <pageSetup paperSize="9" scale="54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20"/>
  <sheetViews>
    <sheetView topLeftCell="A27" zoomScale="85" zoomScaleNormal="80" workbookViewId="0">
      <selection activeCell="G40" sqref="G40"/>
    </sheetView>
  </sheetViews>
  <sheetFormatPr defaultRowHeight="15.75" x14ac:dyDescent="0.25"/>
  <cols>
    <col min="1" max="1" width="7" style="1" customWidth="1"/>
    <col min="2" max="2" width="51.75" style="1" customWidth="1"/>
    <col min="3" max="3" width="11.75" style="1" customWidth="1"/>
    <col min="4" max="4" width="10.875" style="1" customWidth="1"/>
    <col min="5" max="5" width="10.25" style="1" customWidth="1"/>
    <col min="6" max="7" width="10.125" customWidth="1"/>
  </cols>
  <sheetData>
    <row r="1" spans="1:7" x14ac:dyDescent="0.25">
      <c r="E1" s="4"/>
    </row>
    <row r="2" spans="1:7" x14ac:dyDescent="0.25">
      <c r="E2" s="4" t="s">
        <v>3</v>
      </c>
    </row>
    <row r="3" spans="1:7" x14ac:dyDescent="0.25">
      <c r="E3" s="4" t="s">
        <v>595</v>
      </c>
    </row>
    <row r="4" spans="1:7" x14ac:dyDescent="0.25">
      <c r="E4" s="587" t="s">
        <v>848</v>
      </c>
    </row>
    <row r="5" spans="1:7" x14ac:dyDescent="0.25">
      <c r="E5" s="4"/>
    </row>
    <row r="6" spans="1:7" ht="33" hidden="1" customHeight="1" x14ac:dyDescent="0.25">
      <c r="A6" s="1801" t="s">
        <v>788</v>
      </c>
      <c r="B6" s="1801"/>
      <c r="C6" s="1801"/>
      <c r="D6" s="1801"/>
      <c r="E6" s="1801"/>
    </row>
    <row r="7" spans="1:7" ht="33" hidden="1" customHeight="1" x14ac:dyDescent="0.25">
      <c r="A7" s="296"/>
      <c r="B7" s="296"/>
      <c r="C7" s="296"/>
      <c r="D7" s="296"/>
      <c r="E7" s="296"/>
    </row>
    <row r="8" spans="1:7" x14ac:dyDescent="0.25">
      <c r="D8" s="16"/>
      <c r="E8" s="656" t="s">
        <v>855</v>
      </c>
    </row>
    <row r="9" spans="1:7" x14ac:dyDescent="0.25">
      <c r="E9" s="4" t="s">
        <v>196</v>
      </c>
    </row>
    <row r="10" spans="1:7" x14ac:dyDescent="0.25">
      <c r="E10" s="4"/>
    </row>
    <row r="11" spans="1:7" ht="15.75" customHeight="1" x14ac:dyDescent="0.25">
      <c r="D11" s="1809" t="s">
        <v>192</v>
      </c>
      <c r="E11" s="1809"/>
      <c r="F11" s="1809"/>
    </row>
    <row r="12" spans="1:7" x14ac:dyDescent="0.25">
      <c r="E12" s="4" t="s">
        <v>1203</v>
      </c>
    </row>
    <row r="13" spans="1:7" x14ac:dyDescent="0.25">
      <c r="E13" s="4" t="s">
        <v>600</v>
      </c>
    </row>
    <row r="14" spans="1:7" x14ac:dyDescent="0.25">
      <c r="C14" s="952"/>
      <c r="D14" s="952"/>
      <c r="E14" s="952"/>
      <c r="F14" s="952"/>
      <c r="G14" s="952"/>
    </row>
    <row r="15" spans="1:7" ht="33" customHeight="1" x14ac:dyDescent="0.25">
      <c r="A15" s="1801" t="s">
        <v>142</v>
      </c>
      <c r="B15" s="1801"/>
      <c r="C15" s="1801"/>
      <c r="D15" s="1801"/>
      <c r="E15" s="1801"/>
      <c r="F15" s="1801"/>
      <c r="G15" s="1801"/>
    </row>
    <row r="16" spans="1:7" x14ac:dyDescent="0.25">
      <c r="E16" s="4"/>
    </row>
    <row r="17" spans="1:9" ht="16.5" thickBot="1" x14ac:dyDescent="0.3">
      <c r="E17" s="618"/>
      <c r="G17" s="618" t="s">
        <v>382</v>
      </c>
    </row>
    <row r="18" spans="1:9" x14ac:dyDescent="0.25">
      <c r="A18" s="1802" t="s">
        <v>289</v>
      </c>
      <c r="B18" s="1804" t="s">
        <v>354</v>
      </c>
      <c r="C18" s="1794">
        <v>2016</v>
      </c>
      <c r="D18" s="1794">
        <v>2017</v>
      </c>
      <c r="E18" s="1806">
        <v>2018</v>
      </c>
      <c r="F18" s="1794">
        <v>2019</v>
      </c>
      <c r="G18" s="1797">
        <v>2020</v>
      </c>
    </row>
    <row r="19" spans="1:9" x14ac:dyDescent="0.25">
      <c r="A19" s="1803"/>
      <c r="B19" s="1805"/>
      <c r="C19" s="1795"/>
      <c r="D19" s="1795"/>
      <c r="E19" s="1807"/>
      <c r="F19" s="1795"/>
      <c r="G19" s="1798"/>
    </row>
    <row r="20" spans="1:9" x14ac:dyDescent="0.25">
      <c r="A20" s="1803"/>
      <c r="B20" s="1805"/>
      <c r="C20" s="1796"/>
      <c r="D20" s="1796"/>
      <c r="E20" s="1808"/>
      <c r="F20" s="1796"/>
      <c r="G20" s="1799"/>
    </row>
    <row r="21" spans="1:9" s="48" customFormat="1" ht="16.5" thickBot="1" x14ac:dyDescent="0.3">
      <c r="A21" s="196">
        <v>1</v>
      </c>
      <c r="B21" s="165">
        <v>2</v>
      </c>
      <c r="C21" s="165">
        <v>3</v>
      </c>
      <c r="D21" s="165">
        <v>4</v>
      </c>
      <c r="E21" s="667">
        <v>5</v>
      </c>
      <c r="F21" s="165">
        <v>6</v>
      </c>
      <c r="G21" s="197">
        <v>7</v>
      </c>
    </row>
    <row r="22" spans="1:9" s="48" customFormat="1" ht="31.5" x14ac:dyDescent="0.25">
      <c r="A22" s="124" t="s">
        <v>334</v>
      </c>
      <c r="B22" s="167" t="s">
        <v>849</v>
      </c>
      <c r="C22" s="564">
        <f>C24+C27</f>
        <v>141</v>
      </c>
      <c r="D22" s="564">
        <f>D24+D27</f>
        <v>131</v>
      </c>
      <c r="E22" s="668">
        <f>E24+E27</f>
        <v>151</v>
      </c>
      <c r="F22" s="564">
        <f t="shared" ref="F22:G22" si="0">F24+F27</f>
        <v>140</v>
      </c>
      <c r="G22" s="549">
        <f t="shared" si="0"/>
        <v>124</v>
      </c>
      <c r="I22" s="580"/>
    </row>
    <row r="23" spans="1:9" s="48" customFormat="1" x14ac:dyDescent="0.25">
      <c r="A23" s="59"/>
      <c r="B23" s="161" t="s">
        <v>364</v>
      </c>
      <c r="C23" s="57"/>
      <c r="D23" s="562"/>
      <c r="E23" s="669"/>
      <c r="F23" s="562"/>
      <c r="G23" s="550"/>
    </row>
    <row r="24" spans="1:9" s="48" customFormat="1" ht="31.5" x14ac:dyDescent="0.25">
      <c r="A24" s="59" t="s">
        <v>292</v>
      </c>
      <c r="B24" s="161" t="s">
        <v>640</v>
      </c>
      <c r="C24" s="563">
        <f>SUM(C25:C26)</f>
        <v>141</v>
      </c>
      <c r="D24" s="563">
        <f>SUM(D25:D26)</f>
        <v>131</v>
      </c>
      <c r="E24" s="670">
        <f>SUM(E25:E26)</f>
        <v>151</v>
      </c>
      <c r="F24" s="563">
        <f t="shared" ref="F24:G24" si="1">SUM(F25:F26)</f>
        <v>140</v>
      </c>
      <c r="G24" s="551">
        <f t="shared" si="1"/>
        <v>124</v>
      </c>
    </row>
    <row r="25" spans="1:9" s="48" customFormat="1" x14ac:dyDescent="0.25">
      <c r="A25" s="218" t="s">
        <v>318</v>
      </c>
      <c r="B25" s="172" t="s">
        <v>31</v>
      </c>
      <c r="C25" s="561">
        <v>114</v>
      </c>
      <c r="D25" s="561">
        <v>113</v>
      </c>
      <c r="E25" s="671">
        <v>116</v>
      </c>
      <c r="F25" s="561">
        <v>116</v>
      </c>
      <c r="G25" s="560">
        <v>118</v>
      </c>
    </row>
    <row r="26" spans="1:9" s="48" customFormat="1" x14ac:dyDescent="0.25">
      <c r="A26" s="218" t="s">
        <v>335</v>
      </c>
      <c r="B26" s="172" t="s">
        <v>30</v>
      </c>
      <c r="C26" s="561">
        <v>27</v>
      </c>
      <c r="D26" s="561">
        <v>18</v>
      </c>
      <c r="E26" s="671">
        <v>35</v>
      </c>
      <c r="F26" s="561">
        <v>24</v>
      </c>
      <c r="G26" s="560">
        <v>6</v>
      </c>
      <c r="I26" s="580"/>
    </row>
    <row r="27" spans="1:9" s="48" customFormat="1" x14ac:dyDescent="0.25">
      <c r="A27" s="59" t="s">
        <v>293</v>
      </c>
      <c r="B27" s="161" t="s">
        <v>561</v>
      </c>
      <c r="C27" s="654"/>
      <c r="D27" s="654"/>
      <c r="E27" s="672"/>
      <c r="F27" s="654"/>
      <c r="G27" s="676"/>
      <c r="H27" s="580"/>
      <c r="I27" s="580"/>
    </row>
    <row r="28" spans="1:9" s="48" customFormat="1" ht="30.75" customHeight="1" thickBot="1" x14ac:dyDescent="0.3">
      <c r="A28" s="651" t="s">
        <v>623</v>
      </c>
      <c r="B28" s="650" t="s">
        <v>883</v>
      </c>
      <c r="C28" s="652"/>
      <c r="D28" s="652"/>
      <c r="E28" s="673"/>
      <c r="F28" s="652"/>
      <c r="G28" s="653"/>
      <c r="H28" s="580"/>
      <c r="I28" s="580"/>
    </row>
    <row r="29" spans="1:9" s="48" customFormat="1" x14ac:dyDescent="0.25">
      <c r="A29" s="125" t="s">
        <v>327</v>
      </c>
      <c r="B29" s="166" t="s">
        <v>47</v>
      </c>
      <c r="C29" s="112">
        <f>C30+C35+C36+C37+C38</f>
        <v>106.416</v>
      </c>
      <c r="D29" s="991">
        <f>D30+D35+D36+D37+D38</f>
        <v>108.75700000000001</v>
      </c>
      <c r="E29" s="976">
        <f>E30+E35+E36+E37+E38</f>
        <v>112.057</v>
      </c>
      <c r="F29" s="991">
        <f t="shared" ref="F29:G29" si="2">F30+F35+F36+F37+F38</f>
        <v>114.45699999999999</v>
      </c>
      <c r="G29" s="1462">
        <f t="shared" si="2"/>
        <v>123.4</v>
      </c>
      <c r="H29" s="580"/>
      <c r="I29" s="580"/>
    </row>
    <row r="30" spans="1:9" s="48" customFormat="1" x14ac:dyDescent="0.25">
      <c r="A30" s="54" t="s">
        <v>291</v>
      </c>
      <c r="B30" s="159" t="s">
        <v>356</v>
      </c>
      <c r="C30" s="562">
        <f>SUM(C31:C34)</f>
        <v>20.100000000000001</v>
      </c>
      <c r="D30" s="562">
        <f>SUM(D31:D34)</f>
        <v>20.7</v>
      </c>
      <c r="E30" s="669">
        <f>SUM(E31:E34)</f>
        <v>21.3</v>
      </c>
      <c r="F30" s="562">
        <f t="shared" ref="F30:G30" si="3">SUM(F31:F34)</f>
        <v>21.9</v>
      </c>
      <c r="G30" s="550">
        <f t="shared" si="3"/>
        <v>22.5</v>
      </c>
    </row>
    <row r="31" spans="1:9" s="48" customFormat="1" x14ac:dyDescent="0.25">
      <c r="A31" s="59"/>
      <c r="B31" s="161" t="s">
        <v>364</v>
      </c>
      <c r="C31" s="62"/>
      <c r="D31" s="62"/>
      <c r="E31" s="440"/>
      <c r="F31" s="62"/>
      <c r="G31" s="63"/>
    </row>
    <row r="32" spans="1:9" s="48" customFormat="1" x14ac:dyDescent="0.25">
      <c r="A32" s="59" t="s">
        <v>292</v>
      </c>
      <c r="B32" s="161" t="s">
        <v>558</v>
      </c>
      <c r="C32" s="62"/>
      <c r="D32" s="62"/>
      <c r="E32" s="440"/>
      <c r="F32" s="62"/>
      <c r="G32" s="63"/>
    </row>
    <row r="33" spans="1:14" s="48" customFormat="1" x14ac:dyDescent="0.25">
      <c r="A33" s="59" t="s">
        <v>293</v>
      </c>
      <c r="B33" s="161" t="s">
        <v>559</v>
      </c>
      <c r="C33" s="563">
        <v>6.1</v>
      </c>
      <c r="D33" s="563">
        <v>6.2</v>
      </c>
      <c r="E33" s="670">
        <v>6.3</v>
      </c>
      <c r="F33" s="563">
        <v>6.4</v>
      </c>
      <c r="G33" s="551">
        <v>6.5</v>
      </c>
    </row>
    <row r="34" spans="1:14" s="48" customFormat="1" x14ac:dyDescent="0.25">
      <c r="A34" s="59" t="s">
        <v>304</v>
      </c>
      <c r="B34" s="161" t="s">
        <v>560</v>
      </c>
      <c r="C34" s="563">
        <v>14</v>
      </c>
      <c r="D34" s="563">
        <v>14.5</v>
      </c>
      <c r="E34" s="670">
        <v>15</v>
      </c>
      <c r="F34" s="563">
        <v>15.5</v>
      </c>
      <c r="G34" s="551">
        <v>16</v>
      </c>
    </row>
    <row r="35" spans="1:14" s="48" customFormat="1" x14ac:dyDescent="0.25">
      <c r="A35" s="54" t="s">
        <v>294</v>
      </c>
      <c r="B35" s="159" t="s">
        <v>357</v>
      </c>
      <c r="C35" s="562">
        <v>48</v>
      </c>
      <c r="D35" s="562">
        <v>50</v>
      </c>
      <c r="E35" s="669">
        <v>53.612000000000002</v>
      </c>
      <c r="F35" s="562">
        <v>56.156999999999996</v>
      </c>
      <c r="G35" s="550">
        <v>59</v>
      </c>
    </row>
    <row r="36" spans="1:14" s="48" customFormat="1" x14ac:dyDescent="0.25">
      <c r="A36" s="54" t="s">
        <v>358</v>
      </c>
      <c r="B36" s="159" t="s">
        <v>359</v>
      </c>
      <c r="C36" s="562">
        <v>11.557</v>
      </c>
      <c r="D36" s="562">
        <v>17.5</v>
      </c>
      <c r="E36" s="562">
        <v>17.5</v>
      </c>
      <c r="F36" s="562">
        <v>17.5</v>
      </c>
      <c r="G36" s="562">
        <v>17.5</v>
      </c>
      <c r="J36" s="580"/>
    </row>
    <row r="37" spans="1:14" s="48" customFormat="1" x14ac:dyDescent="0.25">
      <c r="A37" s="54" t="s">
        <v>360</v>
      </c>
      <c r="B37" s="159" t="s">
        <v>369</v>
      </c>
      <c r="C37" s="562">
        <v>2</v>
      </c>
      <c r="D37" s="562">
        <v>2</v>
      </c>
      <c r="E37" s="669">
        <v>2</v>
      </c>
      <c r="F37" s="562">
        <v>2</v>
      </c>
      <c r="G37" s="550">
        <v>2</v>
      </c>
      <c r="I37" s="580"/>
      <c r="J37" s="580"/>
      <c r="K37" s="580"/>
      <c r="L37" s="580"/>
      <c r="M37" s="580"/>
    </row>
    <row r="38" spans="1:14" s="48" customFormat="1" x14ac:dyDescent="0.25">
      <c r="A38" s="54" t="s">
        <v>368</v>
      </c>
      <c r="B38" s="159" t="s">
        <v>361</v>
      </c>
      <c r="C38" s="562">
        <v>24.759</v>
      </c>
      <c r="D38" s="562">
        <f>SUM(D40:D47)</f>
        <v>18.556999999999999</v>
      </c>
      <c r="E38" s="562">
        <f t="shared" ref="E38:G38" si="4">SUM(E40:E47)</f>
        <v>17.645</v>
      </c>
      <c r="F38" s="562">
        <f t="shared" si="4"/>
        <v>16.900000000000002</v>
      </c>
      <c r="G38" s="562">
        <f t="shared" si="4"/>
        <v>22.400000000000002</v>
      </c>
      <c r="H38" s="657"/>
      <c r="I38" s="580">
        <f>SUM(C40:C47)</f>
        <v>24.759</v>
      </c>
      <c r="J38" s="580">
        <f t="shared" ref="J38:N38" si="5">SUM(D40:D47)</f>
        <v>18.556999999999999</v>
      </c>
      <c r="K38" s="580">
        <f t="shared" si="5"/>
        <v>17.645</v>
      </c>
      <c r="L38" s="580">
        <f t="shared" si="5"/>
        <v>16.900000000000002</v>
      </c>
      <c r="M38" s="580">
        <f t="shared" si="5"/>
        <v>22.400000000000002</v>
      </c>
      <c r="N38" s="580">
        <f t="shared" si="5"/>
        <v>0</v>
      </c>
    </row>
    <row r="39" spans="1:14" s="48" customFormat="1" x14ac:dyDescent="0.25">
      <c r="A39" s="59"/>
      <c r="B39" s="161" t="s">
        <v>364</v>
      </c>
      <c r="C39" s="62"/>
      <c r="D39" s="62"/>
      <c r="E39" s="670"/>
      <c r="F39" s="563"/>
      <c r="G39" s="551"/>
      <c r="H39" s="657"/>
      <c r="I39" s="580"/>
      <c r="J39" s="580"/>
      <c r="K39" s="580"/>
      <c r="L39" s="580"/>
      <c r="M39" s="580"/>
    </row>
    <row r="40" spans="1:14" s="48" customFormat="1" x14ac:dyDescent="0.25">
      <c r="A40" s="59" t="s">
        <v>302</v>
      </c>
      <c r="B40" s="161" t="s">
        <v>363</v>
      </c>
      <c r="C40" s="563">
        <v>10</v>
      </c>
      <c r="D40" s="563">
        <v>7</v>
      </c>
      <c r="E40" s="670">
        <v>5</v>
      </c>
      <c r="F40" s="563">
        <v>4</v>
      </c>
      <c r="G40" s="551">
        <v>9</v>
      </c>
      <c r="H40" s="657"/>
      <c r="I40" s="580"/>
      <c r="J40" s="580"/>
      <c r="K40" s="580"/>
      <c r="L40" s="580"/>
    </row>
    <row r="41" spans="1:14" s="48" customFormat="1" x14ac:dyDescent="0.25">
      <c r="A41" s="59" t="s">
        <v>370</v>
      </c>
      <c r="B41" s="161" t="s">
        <v>538</v>
      </c>
      <c r="C41" s="563"/>
      <c r="D41" s="563"/>
      <c r="E41" s="670"/>
      <c r="F41" s="563"/>
      <c r="G41" s="551"/>
      <c r="H41" s="657"/>
    </row>
    <row r="42" spans="1:14" s="48" customFormat="1" x14ac:dyDescent="0.25">
      <c r="A42" s="458" t="s">
        <v>485</v>
      </c>
      <c r="B42" s="161" t="s">
        <v>539</v>
      </c>
      <c r="C42" s="563"/>
      <c r="D42" s="563"/>
      <c r="E42" s="563"/>
      <c r="F42" s="563"/>
      <c r="G42" s="563"/>
      <c r="H42" s="657"/>
    </row>
    <row r="43" spans="1:14" s="48" customFormat="1" x14ac:dyDescent="0.25">
      <c r="A43" s="458" t="s">
        <v>487</v>
      </c>
      <c r="B43" s="161" t="s">
        <v>1081</v>
      </c>
      <c r="C43" s="563">
        <v>7.3</v>
      </c>
      <c r="D43" s="563">
        <v>4.3769999999999998</v>
      </c>
      <c r="E43" s="563">
        <v>4.8</v>
      </c>
      <c r="F43" s="563">
        <v>5.3</v>
      </c>
      <c r="G43" s="563">
        <v>5.5</v>
      </c>
      <c r="H43" s="657"/>
    </row>
    <row r="44" spans="1:14" s="48" customFormat="1" x14ac:dyDescent="0.25">
      <c r="A44" s="458" t="s">
        <v>489</v>
      </c>
      <c r="B44" s="161" t="s">
        <v>1082</v>
      </c>
      <c r="C44" s="563">
        <v>3.8</v>
      </c>
      <c r="D44" s="563">
        <v>3.9</v>
      </c>
      <c r="E44" s="563">
        <v>4</v>
      </c>
      <c r="F44" s="563">
        <v>4.0999999999999996</v>
      </c>
      <c r="G44" s="563">
        <v>4.2</v>
      </c>
      <c r="H44" s="657"/>
    </row>
    <row r="45" spans="1:14" s="48" customFormat="1" x14ac:dyDescent="0.25">
      <c r="A45" s="458" t="s">
        <v>1078</v>
      </c>
      <c r="B45" s="161" t="s">
        <v>1083</v>
      </c>
      <c r="C45" s="563">
        <v>1.5</v>
      </c>
      <c r="D45" s="563">
        <v>1</v>
      </c>
      <c r="E45" s="563">
        <v>1.4450000000000001</v>
      </c>
      <c r="F45" s="563">
        <v>1</v>
      </c>
      <c r="G45" s="563">
        <v>1.1000000000000001</v>
      </c>
      <c r="H45" s="657"/>
    </row>
    <row r="46" spans="1:14" s="48" customFormat="1" x14ac:dyDescent="0.25">
      <c r="A46" s="458" t="s">
        <v>1079</v>
      </c>
      <c r="B46" s="161" t="s">
        <v>1084</v>
      </c>
      <c r="C46" s="563">
        <v>1.7589999999999999</v>
      </c>
      <c r="D46" s="563">
        <v>1.83</v>
      </c>
      <c r="E46" s="563">
        <v>1.9</v>
      </c>
      <c r="F46" s="563">
        <v>1.95</v>
      </c>
      <c r="G46" s="563">
        <v>2</v>
      </c>
      <c r="H46" s="657"/>
    </row>
    <row r="47" spans="1:14" s="48" customFormat="1" x14ac:dyDescent="0.25">
      <c r="A47" s="458" t="s">
        <v>1080</v>
      </c>
      <c r="B47" s="161" t="s">
        <v>1085</v>
      </c>
      <c r="C47" s="563">
        <v>0.4</v>
      </c>
      <c r="D47" s="563">
        <v>0.45</v>
      </c>
      <c r="E47" s="563">
        <v>0.5</v>
      </c>
      <c r="F47" s="563">
        <v>0.55000000000000004</v>
      </c>
      <c r="G47" s="563">
        <v>0.6</v>
      </c>
      <c r="H47" s="658"/>
    </row>
    <row r="48" spans="1:14" s="48" customFormat="1" x14ac:dyDescent="0.25">
      <c r="A48" s="1232" t="s">
        <v>1086</v>
      </c>
      <c r="B48" s="172"/>
      <c r="C48" s="1235"/>
      <c r="D48" s="1235"/>
      <c r="E48" s="1236"/>
      <c r="F48" s="1235"/>
      <c r="G48" s="62"/>
      <c r="H48" s="658"/>
    </row>
    <row r="49" spans="1:13" s="48" customFormat="1" x14ac:dyDescent="0.25">
      <c r="A49" s="1232" t="s">
        <v>1087</v>
      </c>
      <c r="B49" s="172"/>
      <c r="C49" s="1233"/>
      <c r="D49" s="1233"/>
      <c r="E49" s="1234"/>
      <c r="F49" s="1233"/>
      <c r="G49" s="1228"/>
      <c r="H49" s="658"/>
      <c r="I49" s="580"/>
      <c r="J49" s="580"/>
      <c r="K49" s="580"/>
      <c r="L49" s="580"/>
      <c r="M49" s="580"/>
    </row>
    <row r="50" spans="1:13" s="48" customFormat="1" x14ac:dyDescent="0.25">
      <c r="A50" s="1232" t="s">
        <v>1088</v>
      </c>
      <c r="B50" s="172"/>
      <c r="C50" s="1233"/>
      <c r="D50" s="1233"/>
      <c r="E50" s="1234"/>
      <c r="F50" s="1233"/>
      <c r="G50" s="1228"/>
      <c r="H50" s="658"/>
      <c r="I50" s="580"/>
      <c r="J50" s="580"/>
      <c r="K50" s="580"/>
      <c r="L50" s="580"/>
      <c r="M50" s="580"/>
    </row>
    <row r="51" spans="1:13" s="48" customFormat="1" ht="16.5" thickBot="1" x14ac:dyDescent="0.3">
      <c r="A51" s="64"/>
      <c r="B51" s="168"/>
      <c r="C51" s="1229"/>
      <c r="D51" s="1229"/>
      <c r="E51" s="1230"/>
      <c r="F51" s="1229"/>
      <c r="G51" s="1231"/>
    </row>
    <row r="52" spans="1:13" s="48" customFormat="1" ht="20.25" customHeight="1" thickBot="1" x14ac:dyDescent="0.3">
      <c r="A52" s="156" t="s">
        <v>328</v>
      </c>
      <c r="B52" s="179" t="s">
        <v>540</v>
      </c>
      <c r="C52" s="162">
        <f>C22-C29</f>
        <v>34.584000000000003</v>
      </c>
      <c r="D52" s="162">
        <f>D22-D29</f>
        <v>22.242999999999995</v>
      </c>
      <c r="E52" s="960">
        <f>E22-E29</f>
        <v>38.942999999999998</v>
      </c>
      <c r="F52" s="961">
        <f t="shared" ref="F52:G52" si="6">F22-F29</f>
        <v>25.543000000000006</v>
      </c>
      <c r="G52" s="962">
        <f t="shared" si="6"/>
        <v>0.59999999999999432</v>
      </c>
    </row>
    <row r="53" spans="1:13" s="48" customFormat="1" x14ac:dyDescent="0.25">
      <c r="A53" s="124" t="s">
        <v>371</v>
      </c>
      <c r="B53" s="167" t="s">
        <v>372</v>
      </c>
      <c r="C53" s="564"/>
      <c r="D53" s="564"/>
      <c r="E53" s="668"/>
      <c r="F53" s="564"/>
      <c r="G53" s="549"/>
    </row>
    <row r="54" spans="1:13" s="48" customFormat="1" x14ac:dyDescent="0.25">
      <c r="A54" s="59" t="s">
        <v>291</v>
      </c>
      <c r="B54" s="161" t="s">
        <v>373</v>
      </c>
      <c r="C54" s="563"/>
      <c r="D54" s="563"/>
      <c r="E54" s="670"/>
      <c r="F54" s="563"/>
      <c r="G54" s="551"/>
    </row>
    <row r="55" spans="1:13" s="48" customFormat="1" x14ac:dyDescent="0.25">
      <c r="A55" s="59"/>
      <c r="B55" s="161" t="s">
        <v>362</v>
      </c>
      <c r="C55" s="62"/>
      <c r="D55" s="62"/>
      <c r="E55" s="670"/>
      <c r="F55" s="563"/>
      <c r="G55" s="551"/>
    </row>
    <row r="56" spans="1:13" s="48" customFormat="1" ht="31.5" x14ac:dyDescent="0.25">
      <c r="A56" s="59" t="s">
        <v>292</v>
      </c>
      <c r="B56" s="161" t="s">
        <v>544</v>
      </c>
      <c r="C56" s="62"/>
      <c r="D56" s="62"/>
      <c r="E56" s="670"/>
      <c r="F56" s="563"/>
      <c r="G56" s="551"/>
    </row>
    <row r="57" spans="1:13" s="48" customFormat="1" x14ac:dyDescent="0.25">
      <c r="A57" s="59" t="s">
        <v>293</v>
      </c>
      <c r="B57" s="164" t="s">
        <v>545</v>
      </c>
      <c r="C57" s="62"/>
      <c r="D57" s="62"/>
      <c r="E57" s="670"/>
      <c r="F57" s="563"/>
      <c r="G57" s="551"/>
    </row>
    <row r="58" spans="1:13" s="48" customFormat="1" x14ac:dyDescent="0.25">
      <c r="A58" s="59" t="s">
        <v>294</v>
      </c>
      <c r="B58" s="161" t="s">
        <v>374</v>
      </c>
      <c r="C58" s="563"/>
      <c r="D58" s="563"/>
      <c r="E58" s="563"/>
      <c r="F58" s="563"/>
      <c r="G58" s="551"/>
    </row>
    <row r="59" spans="1:13" s="48" customFormat="1" x14ac:dyDescent="0.25">
      <c r="A59" s="59"/>
      <c r="B59" s="161" t="s">
        <v>362</v>
      </c>
      <c r="C59" s="62"/>
      <c r="D59" s="62"/>
      <c r="E59" s="440"/>
      <c r="F59" s="62"/>
      <c r="G59" s="63"/>
    </row>
    <row r="60" spans="1:13" s="48" customFormat="1" ht="16.5" thickBot="1" x14ac:dyDescent="0.3">
      <c r="A60" s="64" t="s">
        <v>295</v>
      </c>
      <c r="B60" s="168" t="s">
        <v>546</v>
      </c>
      <c r="C60" s="1025"/>
      <c r="D60" s="1026"/>
      <c r="E60" s="1027"/>
      <c r="F60" s="1026"/>
      <c r="G60" s="1028"/>
    </row>
    <row r="61" spans="1:13" s="48" customFormat="1" ht="16.5" thickBot="1" x14ac:dyDescent="0.3">
      <c r="A61" s="123" t="s">
        <v>375</v>
      </c>
      <c r="B61" s="169" t="s">
        <v>376</v>
      </c>
      <c r="C61" s="50">
        <f>C52+C53</f>
        <v>34.584000000000003</v>
      </c>
      <c r="D61" s="50">
        <f>D52+D53</f>
        <v>22.242999999999995</v>
      </c>
      <c r="E61" s="442">
        <f>E52+E53</f>
        <v>38.942999999999998</v>
      </c>
      <c r="F61" s="50">
        <f t="shared" ref="F61:G61" si="7">F52+F53</f>
        <v>25.543000000000006</v>
      </c>
      <c r="G61" s="520">
        <f t="shared" si="7"/>
        <v>0.59999999999999432</v>
      </c>
    </row>
    <row r="62" spans="1:13" s="48" customFormat="1" ht="16.5" thickBot="1" x14ac:dyDescent="0.3">
      <c r="A62" s="123" t="s">
        <v>377</v>
      </c>
      <c r="B62" s="169" t="s">
        <v>378</v>
      </c>
      <c r="C62" s="50">
        <f>ROUND(C61*0.2,3)</f>
        <v>6.9169999999999998</v>
      </c>
      <c r="D62" s="50">
        <f t="shared" ref="D62:G62" si="8">ROUND(D61*0.2,3)</f>
        <v>4.4489999999999998</v>
      </c>
      <c r="E62" s="50">
        <f t="shared" si="8"/>
        <v>7.7889999999999997</v>
      </c>
      <c r="F62" s="50">
        <f t="shared" si="8"/>
        <v>5.109</v>
      </c>
      <c r="G62" s="50">
        <f t="shared" si="8"/>
        <v>0.12</v>
      </c>
      <c r="I62" s="48">
        <f>SUM(C62:G62)</f>
        <v>24.384000000000004</v>
      </c>
    </row>
    <row r="63" spans="1:13" s="48" customFormat="1" ht="16.5" thickBot="1" x14ac:dyDescent="0.3">
      <c r="A63" s="123" t="s">
        <v>379</v>
      </c>
      <c r="B63" s="169" t="s">
        <v>380</v>
      </c>
      <c r="C63" s="1250">
        <f>C61-C62</f>
        <v>27.667000000000002</v>
      </c>
      <c r="D63" s="50">
        <f>D61-D62</f>
        <v>17.793999999999997</v>
      </c>
      <c r="E63" s="442">
        <f>E61-E62</f>
        <v>31.153999999999996</v>
      </c>
      <c r="F63" s="50">
        <f t="shared" ref="F63:G63" si="9">F61-F62</f>
        <v>20.434000000000005</v>
      </c>
      <c r="G63" s="520">
        <f t="shared" si="9"/>
        <v>0.47999999999999432</v>
      </c>
    </row>
    <row r="64" spans="1:13" s="48" customFormat="1" x14ac:dyDescent="0.25">
      <c r="A64" s="124" t="s">
        <v>381</v>
      </c>
      <c r="B64" s="167" t="s">
        <v>556</v>
      </c>
      <c r="C64" s="52">
        <f>SUM(C66:C69)</f>
        <v>1.5</v>
      </c>
      <c r="D64" s="52">
        <f>SUM(D66:D69)</f>
        <v>1.5</v>
      </c>
      <c r="E64" s="668">
        <f>SUM(E66:E69)</f>
        <v>1.5</v>
      </c>
      <c r="F64" s="564">
        <f t="shared" ref="F64:G64" si="10">SUM(F66:F69)</f>
        <v>0.626</v>
      </c>
      <c r="G64" s="549">
        <f t="shared" si="10"/>
        <v>0.38600000000000001</v>
      </c>
    </row>
    <row r="65" spans="1:8" s="48" customFormat="1" x14ac:dyDescent="0.25">
      <c r="A65" s="59"/>
      <c r="B65" s="161" t="s">
        <v>364</v>
      </c>
      <c r="C65" s="62"/>
      <c r="D65" s="62"/>
      <c r="E65" s="670"/>
      <c r="F65" s="563"/>
      <c r="G65" s="551"/>
    </row>
    <row r="66" spans="1:8" s="48" customFormat="1" x14ac:dyDescent="0.25">
      <c r="A66" s="59" t="s">
        <v>291</v>
      </c>
      <c r="B66" s="161" t="s">
        <v>547</v>
      </c>
      <c r="C66" s="950">
        <v>1</v>
      </c>
      <c r="D66" s="62">
        <v>1</v>
      </c>
      <c r="E66" s="440">
        <v>1</v>
      </c>
      <c r="F66" s="1296">
        <v>0.626</v>
      </c>
      <c r="G66" s="63">
        <v>0.38600000000000001</v>
      </c>
    </row>
    <row r="67" spans="1:8" s="48" customFormat="1" x14ac:dyDescent="0.25">
      <c r="A67" s="163" t="s">
        <v>294</v>
      </c>
      <c r="B67" s="161" t="s">
        <v>548</v>
      </c>
      <c r="C67" s="62"/>
      <c r="D67" s="62"/>
      <c r="E67" s="670"/>
      <c r="F67" s="563"/>
      <c r="G67" s="551"/>
    </row>
    <row r="68" spans="1:8" s="48" customFormat="1" x14ac:dyDescent="0.25">
      <c r="A68" s="59" t="s">
        <v>358</v>
      </c>
      <c r="B68" s="161" t="s">
        <v>607</v>
      </c>
      <c r="C68" s="563"/>
      <c r="D68" s="563"/>
      <c r="E68" s="670"/>
      <c r="F68" s="563"/>
      <c r="G68" s="551"/>
    </row>
    <row r="69" spans="1:8" s="48" customFormat="1" ht="16.5" thickBot="1" x14ac:dyDescent="0.3">
      <c r="A69" s="64" t="s">
        <v>360</v>
      </c>
      <c r="B69" s="168" t="s">
        <v>550</v>
      </c>
      <c r="C69" s="565">
        <v>0.5</v>
      </c>
      <c r="D69" s="565">
        <v>0.5</v>
      </c>
      <c r="E69" s="565">
        <v>0.5</v>
      </c>
      <c r="F69" s="565"/>
      <c r="G69" s="566"/>
    </row>
    <row r="70" spans="1:8" s="48" customFormat="1" x14ac:dyDescent="0.25">
      <c r="A70" s="124" t="s">
        <v>431</v>
      </c>
      <c r="B70" s="167" t="s">
        <v>554</v>
      </c>
      <c r="C70" s="52"/>
      <c r="D70" s="52"/>
      <c r="E70" s="437"/>
      <c r="F70" s="52"/>
      <c r="G70" s="53"/>
    </row>
    <row r="71" spans="1:8" s="86" customFormat="1" x14ac:dyDescent="0.25">
      <c r="A71" s="59" t="s">
        <v>291</v>
      </c>
      <c r="B71" s="521" t="s">
        <v>532</v>
      </c>
      <c r="C71" s="62"/>
      <c r="D71" s="62"/>
      <c r="E71" s="440"/>
      <c r="F71" s="62"/>
      <c r="G71" s="63"/>
      <c r="H71" s="48"/>
    </row>
    <row r="72" spans="1:8" s="86" customFormat="1" x14ac:dyDescent="0.25">
      <c r="A72" s="59" t="s">
        <v>294</v>
      </c>
      <c r="B72" s="161" t="s">
        <v>533</v>
      </c>
      <c r="C72" s="62"/>
      <c r="D72" s="62"/>
      <c r="E72" s="440"/>
      <c r="F72" s="62"/>
      <c r="G72" s="63"/>
      <c r="H72" s="48"/>
    </row>
    <row r="73" spans="1:8" s="86" customFormat="1" ht="16.5" thickBot="1" x14ac:dyDescent="0.3">
      <c r="A73" s="64"/>
      <c r="B73" s="168" t="s">
        <v>534</v>
      </c>
      <c r="C73" s="67"/>
      <c r="D73" s="67"/>
      <c r="E73" s="441"/>
      <c r="F73" s="67"/>
      <c r="G73" s="68"/>
      <c r="H73" s="48"/>
    </row>
    <row r="74" spans="1:8" s="48" customFormat="1" x14ac:dyDescent="0.25">
      <c r="A74" s="124" t="s">
        <v>385</v>
      </c>
      <c r="B74" s="167" t="s">
        <v>555</v>
      </c>
      <c r="C74" s="52"/>
      <c r="D74" s="52"/>
      <c r="E74" s="437"/>
      <c r="F74" s="52"/>
      <c r="G74" s="53"/>
    </row>
    <row r="75" spans="1:8" s="86" customFormat="1" x14ac:dyDescent="0.25">
      <c r="A75" s="59" t="s">
        <v>291</v>
      </c>
      <c r="B75" s="521" t="s">
        <v>535</v>
      </c>
      <c r="C75" s="62"/>
      <c r="D75" s="62"/>
      <c r="E75" s="440"/>
      <c r="F75" s="62"/>
      <c r="G75" s="63"/>
      <c r="H75" s="48"/>
    </row>
    <row r="76" spans="1:8" s="86" customFormat="1" x14ac:dyDescent="0.25">
      <c r="A76" s="59" t="s">
        <v>294</v>
      </c>
      <c r="B76" s="161" t="s">
        <v>536</v>
      </c>
      <c r="C76" s="62"/>
      <c r="D76" s="62"/>
      <c r="E76" s="440"/>
      <c r="F76" s="62"/>
      <c r="G76" s="63"/>
      <c r="H76" s="48"/>
    </row>
    <row r="77" spans="1:8" s="86" customFormat="1" ht="16.5" thickBot="1" x14ac:dyDescent="0.3">
      <c r="A77" s="64"/>
      <c r="B77" s="168" t="s">
        <v>534</v>
      </c>
      <c r="C77" s="67"/>
      <c r="D77" s="67"/>
      <c r="E77" s="441"/>
      <c r="F77" s="67"/>
      <c r="G77" s="68"/>
      <c r="H77" s="48"/>
    </row>
    <row r="78" spans="1:8" s="48" customFormat="1" x14ac:dyDescent="0.25">
      <c r="A78" s="124" t="s">
        <v>388</v>
      </c>
      <c r="B78" s="167" t="s">
        <v>386</v>
      </c>
      <c r="C78" s="564"/>
      <c r="D78" s="564"/>
      <c r="E78" s="668"/>
      <c r="F78" s="564"/>
      <c r="G78" s="549"/>
    </row>
    <row r="79" spans="1:8" s="48" customFormat="1" x14ac:dyDescent="0.25">
      <c r="A79" s="54"/>
      <c r="B79" s="161" t="s">
        <v>387</v>
      </c>
      <c r="C79" s="62"/>
      <c r="D79" s="62"/>
      <c r="E79" s="440"/>
      <c r="F79" s="62"/>
      <c r="G79" s="63"/>
    </row>
    <row r="80" spans="1:8" s="48" customFormat="1" x14ac:dyDescent="0.25">
      <c r="A80" s="59" t="s">
        <v>291</v>
      </c>
      <c r="B80" s="161" t="s">
        <v>551</v>
      </c>
      <c r="C80" s="563"/>
      <c r="D80" s="563"/>
      <c r="E80" s="670"/>
      <c r="F80" s="563"/>
      <c r="G80" s="551"/>
    </row>
    <row r="81" spans="1:11" s="48" customFormat="1" x14ac:dyDescent="0.25">
      <c r="A81" s="59" t="s">
        <v>292</v>
      </c>
      <c r="B81" s="161" t="s">
        <v>395</v>
      </c>
      <c r="C81" s="57"/>
      <c r="D81" s="57"/>
      <c r="E81" s="438"/>
      <c r="F81" s="57"/>
      <c r="G81" s="58"/>
    </row>
    <row r="82" spans="1:11" s="48" customFormat="1" ht="16.5" thickBot="1" x14ac:dyDescent="0.3">
      <c r="A82" s="64" t="s">
        <v>294</v>
      </c>
      <c r="B82" s="168" t="s">
        <v>552</v>
      </c>
      <c r="C82" s="72"/>
      <c r="D82" s="72"/>
      <c r="E82" s="439"/>
      <c r="F82" s="72"/>
      <c r="G82" s="73"/>
    </row>
    <row r="83" spans="1:11" s="48" customFormat="1" x14ac:dyDescent="0.25">
      <c r="A83" s="124" t="s">
        <v>390</v>
      </c>
      <c r="B83" s="167" t="s">
        <v>389</v>
      </c>
      <c r="C83" s="75"/>
      <c r="D83" s="75"/>
      <c r="E83" s="444"/>
      <c r="F83" s="75"/>
      <c r="G83" s="76"/>
    </row>
    <row r="84" spans="1:11" s="48" customFormat="1" x14ac:dyDescent="0.25">
      <c r="A84" s="54"/>
      <c r="B84" s="161" t="s">
        <v>434</v>
      </c>
      <c r="C84" s="62"/>
      <c r="D84" s="62"/>
      <c r="E84" s="440"/>
      <c r="F84" s="62"/>
      <c r="G84" s="63"/>
    </row>
    <row r="85" spans="1:11" s="48" customFormat="1" x14ac:dyDescent="0.25">
      <c r="A85" s="59" t="s">
        <v>291</v>
      </c>
      <c r="B85" s="161" t="s">
        <v>553</v>
      </c>
      <c r="C85" s="57"/>
      <c r="D85" s="57"/>
      <c r="E85" s="438"/>
      <c r="F85" s="57"/>
      <c r="G85" s="58"/>
    </row>
    <row r="86" spans="1:11" s="48" customFormat="1" x14ac:dyDescent="0.25">
      <c r="A86" s="59" t="s">
        <v>292</v>
      </c>
      <c r="B86" s="161" t="s">
        <v>395</v>
      </c>
      <c r="C86" s="57"/>
      <c r="D86" s="57"/>
      <c r="E86" s="438"/>
      <c r="F86" s="57"/>
      <c r="G86" s="58"/>
    </row>
    <row r="87" spans="1:11" s="48" customFormat="1" ht="16.5" thickBot="1" x14ac:dyDescent="0.3">
      <c r="A87" s="64" t="s">
        <v>294</v>
      </c>
      <c r="B87" s="168" t="s">
        <v>552</v>
      </c>
      <c r="C87" s="72"/>
      <c r="D87" s="72"/>
      <c r="E87" s="439"/>
      <c r="F87" s="72"/>
      <c r="G87" s="73"/>
    </row>
    <row r="88" spans="1:11" s="48" customFormat="1" ht="16.5" thickBot="1" x14ac:dyDescent="0.3">
      <c r="A88" s="155" t="s">
        <v>391</v>
      </c>
      <c r="B88" s="178" t="s">
        <v>433</v>
      </c>
      <c r="C88" s="157">
        <v>6.157</v>
      </c>
      <c r="D88" s="157">
        <v>2.8919999999999999</v>
      </c>
      <c r="E88" s="674">
        <v>7.5750000000000002</v>
      </c>
      <c r="F88" s="157">
        <v>4.3680000000000003</v>
      </c>
      <c r="G88" s="158">
        <v>1.147</v>
      </c>
      <c r="I88" s="580">
        <f>SUM(C88:H88)</f>
        <v>22.138999999999996</v>
      </c>
      <c r="K88" s="48">
        <f>SUM(D88:G88)</f>
        <v>15.982000000000001</v>
      </c>
    </row>
    <row r="89" spans="1:11" s="48" customFormat="1" x14ac:dyDescent="0.25">
      <c r="A89" s="124" t="s">
        <v>392</v>
      </c>
      <c r="B89" s="167" t="s">
        <v>562</v>
      </c>
      <c r="C89" s="52"/>
      <c r="D89" s="52"/>
      <c r="E89" s="437"/>
      <c r="F89" s="52"/>
      <c r="G89" s="53"/>
      <c r="I89" s="48">
        <f t="shared" ref="I89:I93" si="11">SUM(C89:H89)</f>
        <v>0</v>
      </c>
    </row>
    <row r="90" spans="1:11" s="48" customFormat="1" x14ac:dyDescent="0.25">
      <c r="A90" s="59" t="s">
        <v>291</v>
      </c>
      <c r="B90" s="161" t="s">
        <v>563</v>
      </c>
      <c r="C90" s="62"/>
      <c r="D90" s="62"/>
      <c r="E90" s="440"/>
      <c r="F90" s="62"/>
      <c r="G90" s="63"/>
      <c r="I90" s="48">
        <f t="shared" si="11"/>
        <v>0</v>
      </c>
    </row>
    <row r="91" spans="1:11" s="48" customFormat="1" ht="16.5" thickBot="1" x14ac:dyDescent="0.3">
      <c r="A91" s="64" t="s">
        <v>294</v>
      </c>
      <c r="B91" s="168" t="s">
        <v>564</v>
      </c>
      <c r="C91" s="67"/>
      <c r="D91" s="67"/>
      <c r="E91" s="441"/>
      <c r="F91" s="67"/>
      <c r="G91" s="68"/>
      <c r="I91" s="48">
        <f t="shared" si="11"/>
        <v>0</v>
      </c>
    </row>
    <row r="92" spans="1:11" s="48" customFormat="1" ht="16.5" thickBot="1" x14ac:dyDescent="0.3">
      <c r="A92" s="123" t="s">
        <v>541</v>
      </c>
      <c r="B92" s="169" t="s">
        <v>567</v>
      </c>
      <c r="C92" s="78"/>
      <c r="D92" s="78"/>
      <c r="E92" s="446"/>
      <c r="F92" s="78"/>
      <c r="G92" s="79"/>
      <c r="I92" s="48">
        <f t="shared" si="11"/>
        <v>0</v>
      </c>
    </row>
    <row r="93" spans="1:11" s="48" customFormat="1" x14ac:dyDescent="0.25">
      <c r="A93" s="125" t="s">
        <v>542</v>
      </c>
      <c r="B93" s="166" t="s">
        <v>432</v>
      </c>
      <c r="C93" s="991">
        <v>40.365000000000002</v>
      </c>
      <c r="D93" s="112">
        <v>18.952999999999999</v>
      </c>
      <c r="E93" s="976">
        <v>49.66</v>
      </c>
      <c r="F93" s="112">
        <v>28.635000000000002</v>
      </c>
      <c r="G93" s="113">
        <v>7.524</v>
      </c>
      <c r="I93" s="48">
        <f t="shared" si="11"/>
        <v>145.137</v>
      </c>
      <c r="J93" s="48">
        <f>I93-I88</f>
        <v>122.998</v>
      </c>
      <c r="K93" s="48">
        <f>SUM(D93:G93)</f>
        <v>104.77200000000001</v>
      </c>
    </row>
    <row r="94" spans="1:11" s="48" customFormat="1" ht="16.5" thickBot="1" x14ac:dyDescent="0.3">
      <c r="A94" s="171"/>
      <c r="B94" s="172" t="s">
        <v>395</v>
      </c>
      <c r="C94" s="170"/>
      <c r="D94" s="170"/>
      <c r="E94" s="447"/>
      <c r="F94" s="170"/>
      <c r="G94" s="173"/>
    </row>
    <row r="95" spans="1:11" s="48" customFormat="1" ht="48" thickBot="1" x14ac:dyDescent="0.3">
      <c r="A95" s="123" t="s">
        <v>542</v>
      </c>
      <c r="B95" s="69" t="s">
        <v>145</v>
      </c>
      <c r="C95" s="1251">
        <f>C22+C54+C72+C75+C78+C88+C91+C92</f>
        <v>147.15700000000001</v>
      </c>
      <c r="D95" s="1251">
        <f t="shared" ref="D95:G95" si="12">D22+D54+D72+D75+D78+D88+D91+D92</f>
        <v>133.892</v>
      </c>
      <c r="E95" s="1251">
        <f t="shared" si="12"/>
        <v>158.57499999999999</v>
      </c>
      <c r="F95" s="1251">
        <f t="shared" si="12"/>
        <v>144.36799999999999</v>
      </c>
      <c r="G95" s="1251">
        <f t="shared" si="12"/>
        <v>125.14700000000001</v>
      </c>
    </row>
    <row r="96" spans="1:11" s="48" customFormat="1" ht="47.25" x14ac:dyDescent="0.25">
      <c r="A96" s="124" t="s">
        <v>543</v>
      </c>
      <c r="B96" s="106" t="s">
        <v>146</v>
      </c>
      <c r="C96" s="585">
        <f>C29-C36+C58+C71+C76+C62+C64+C83+C90+C93</f>
        <v>143.64099999999999</v>
      </c>
      <c r="D96" s="75">
        <f>D29-D36+D58+D71+D76+D62+D64+D83+D90+D93</f>
        <v>116.15900000000001</v>
      </c>
      <c r="E96" s="675">
        <f>E29-E36+E58+E71+E76+E62+E64+E83+E90+E93</f>
        <v>153.506</v>
      </c>
      <c r="F96" s="677">
        <f t="shared" ref="F96:G96" si="13">F29-F36+F58+F71+F76+F62+F64+F83+F90+F93</f>
        <v>131.327</v>
      </c>
      <c r="G96" s="567">
        <f t="shared" si="13"/>
        <v>113.93</v>
      </c>
    </row>
    <row r="97" spans="1:7" s="48" customFormat="1" ht="32.25" thickBot="1" x14ac:dyDescent="0.3">
      <c r="A97" s="83"/>
      <c r="B97" s="198" t="s">
        <v>557</v>
      </c>
      <c r="C97" s="1252">
        <f>C95-C96</f>
        <v>3.5160000000000196</v>
      </c>
      <c r="D97" s="1252">
        <f>D95-D96</f>
        <v>17.73299999999999</v>
      </c>
      <c r="E97" s="1253">
        <f>E95-E96</f>
        <v>5.0689999999999884</v>
      </c>
      <c r="F97" s="1252">
        <f t="shared" ref="F97:G97" si="14">F95-F96</f>
        <v>13.040999999999997</v>
      </c>
      <c r="G97" s="1254">
        <f t="shared" si="14"/>
        <v>11.216999999999999</v>
      </c>
    </row>
    <row r="98" spans="1:7" s="48" customFormat="1" ht="16.5" thickBot="1" x14ac:dyDescent="0.3">
      <c r="A98" s="665"/>
      <c r="B98" s="666"/>
      <c r="C98" s="666"/>
      <c r="D98" s="666"/>
      <c r="E98" s="666"/>
      <c r="F98" s="666"/>
      <c r="G98" s="666"/>
    </row>
    <row r="99" spans="1:7" s="48" customFormat="1" x14ac:dyDescent="0.25">
      <c r="A99" s="219"/>
      <c r="B99" s="167" t="s">
        <v>393</v>
      </c>
      <c r="C99" s="75"/>
      <c r="D99" s="75"/>
      <c r="E99" s="75"/>
      <c r="F99" s="75"/>
      <c r="G99" s="947"/>
    </row>
    <row r="100" spans="1:7" s="48" customFormat="1" x14ac:dyDescent="0.25">
      <c r="A100" s="59" t="s">
        <v>291</v>
      </c>
      <c r="B100" s="161" t="s">
        <v>394</v>
      </c>
      <c r="C100" s="588">
        <f>C63+C62+C60-C57+C36</f>
        <v>46.141000000000005</v>
      </c>
      <c r="D100" s="588">
        <f>D63+D62+D60-D57+D36</f>
        <v>39.742999999999995</v>
      </c>
      <c r="E100" s="588">
        <f>E63+E62+E60-E57+E36</f>
        <v>56.442999999999998</v>
      </c>
      <c r="F100" s="588">
        <f t="shared" ref="F100:G100" si="15">F63+F62+F60-F57+F36</f>
        <v>43.043000000000006</v>
      </c>
      <c r="G100" s="948">
        <f t="shared" si="15"/>
        <v>18.099999999999994</v>
      </c>
    </row>
    <row r="101" spans="1:7" s="48" customFormat="1" x14ac:dyDescent="0.25">
      <c r="A101" s="59" t="s">
        <v>294</v>
      </c>
      <c r="B101" s="161" t="s">
        <v>396</v>
      </c>
      <c r="C101" s="82"/>
      <c r="D101" s="82"/>
      <c r="E101" s="82"/>
      <c r="F101" s="82"/>
      <c r="G101" s="949"/>
    </row>
    <row r="102" spans="1:7" s="48" customFormat="1" ht="16.5" thickBot="1" x14ac:dyDescent="0.3">
      <c r="A102" s="64" t="s">
        <v>358</v>
      </c>
      <c r="B102" s="168" t="s">
        <v>631</v>
      </c>
      <c r="C102" s="1199">
        <f>ROUND(C111*1,2)</f>
        <v>1000</v>
      </c>
      <c r="D102" s="620">
        <f t="shared" ref="D102:G102" si="16">ROUND(D111*1,2)</f>
        <v>1088.52</v>
      </c>
      <c r="E102" s="620">
        <f t="shared" si="16"/>
        <v>1095.9100000000001</v>
      </c>
      <c r="F102" s="620">
        <f t="shared" si="16"/>
        <v>1089.2</v>
      </c>
      <c r="G102" s="620">
        <f t="shared" si="16"/>
        <v>1102.8</v>
      </c>
    </row>
    <row r="104" spans="1:7" ht="16.5" customHeight="1" x14ac:dyDescent="0.25">
      <c r="A104" s="1800"/>
      <c r="B104" s="1800"/>
      <c r="C104" s="1800"/>
      <c r="D104" s="1800"/>
      <c r="E104" s="1800"/>
    </row>
    <row r="106" spans="1:7" x14ac:dyDescent="0.25">
      <c r="B106" s="16" t="s">
        <v>834</v>
      </c>
      <c r="C106" s="16"/>
      <c r="D106" s="16" t="s">
        <v>833</v>
      </c>
      <c r="E106" s="16"/>
    </row>
    <row r="109" spans="1:7" x14ac:dyDescent="0.25">
      <c r="C109" s="1">
        <v>114</v>
      </c>
      <c r="D109" s="1">
        <v>103.81100000000001</v>
      </c>
      <c r="E109" s="1">
        <v>105.848</v>
      </c>
      <c r="F109" s="1">
        <v>106.5</v>
      </c>
      <c r="G109" s="1">
        <v>107</v>
      </c>
    </row>
    <row r="111" spans="1:7" x14ac:dyDescent="0.25">
      <c r="C111" s="1">
        <f>1000*C25/C109</f>
        <v>1000</v>
      </c>
      <c r="D111" s="1">
        <f t="shared" ref="D111:G111" si="17">1000*D25/D109</f>
        <v>1088.5166311855198</v>
      </c>
      <c r="E111" s="1">
        <f t="shared" si="17"/>
        <v>1095.9111178293401</v>
      </c>
      <c r="F111" s="1">
        <f t="shared" si="17"/>
        <v>1089.2018779342723</v>
      </c>
      <c r="G111" s="1">
        <f t="shared" si="17"/>
        <v>1102.8037383177571</v>
      </c>
    </row>
    <row r="112" spans="1:7" x14ac:dyDescent="0.25">
      <c r="D112" s="1">
        <f>D111/C111</f>
        <v>1.0885166311855199</v>
      </c>
      <c r="E112" s="1461">
        <f t="shared" ref="E112:G112" si="18">E111/D111</f>
        <v>1.0067931774600145</v>
      </c>
      <c r="F112" s="952">
        <f t="shared" si="18"/>
        <v>0.99387793427230053</v>
      </c>
      <c r="G112" s="1461">
        <f t="shared" si="18"/>
        <v>1.0124879149210442</v>
      </c>
    </row>
    <row r="115" spans="6:9" x14ac:dyDescent="0.25">
      <c r="F115" s="1"/>
      <c r="G115" s="1"/>
    </row>
    <row r="116" spans="6:9" x14ac:dyDescent="0.25">
      <c r="F116" s="1"/>
      <c r="G116" s="1"/>
      <c r="I116" s="874"/>
    </row>
    <row r="117" spans="6:9" x14ac:dyDescent="0.25">
      <c r="F117" s="1"/>
      <c r="G117" s="1"/>
      <c r="I117" s="1"/>
    </row>
    <row r="119" spans="6:9" x14ac:dyDescent="0.25">
      <c r="F119" s="1"/>
      <c r="G119" s="1"/>
    </row>
    <row r="120" spans="6:9" x14ac:dyDescent="0.25">
      <c r="F120" s="1"/>
      <c r="G120" s="1"/>
    </row>
  </sheetData>
  <mergeCells count="11">
    <mergeCell ref="F18:F20"/>
    <mergeCell ref="G18:G20"/>
    <mergeCell ref="A104:E104"/>
    <mergeCell ref="A6:E6"/>
    <mergeCell ref="A18:A20"/>
    <mergeCell ref="B18:B20"/>
    <mergeCell ref="C18:C20"/>
    <mergeCell ref="D18:D20"/>
    <mergeCell ref="E18:E20"/>
    <mergeCell ref="D11:F11"/>
    <mergeCell ref="A15:G15"/>
  </mergeCells>
  <pageMargins left="0.70866141732283472" right="0.70866141732283472" top="0.74803149606299213" bottom="0.74803149606299213" header="0.31496062992125984" footer="0.31496062992125984"/>
  <pageSetup paperSize="9" scale="65" fitToHeight="3" orientation="portrait" r:id="rId1"/>
  <headerFooter alignWithMargins="0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  <pageSetUpPr fitToPage="1"/>
  </sheetPr>
  <dimension ref="A2:Q58"/>
  <sheetViews>
    <sheetView view="pageBreakPreview" topLeftCell="A23" zoomScale="80" zoomScaleSheetLayoutView="80" workbookViewId="0">
      <selection activeCell="D30" sqref="D30"/>
    </sheetView>
  </sheetViews>
  <sheetFormatPr defaultColWidth="9" defaultRowHeight="15.75" x14ac:dyDescent="0.25"/>
  <cols>
    <col min="1" max="1" width="9" style="1"/>
    <col min="2" max="2" width="44" style="1" bestFit="1" customWidth="1"/>
    <col min="3" max="5" width="9" style="1"/>
    <col min="6" max="6" width="9" style="1" customWidth="1"/>
    <col min="7" max="7" width="9.375" style="1" customWidth="1"/>
    <col min="8" max="8" width="16.25" style="1" customWidth="1"/>
    <col min="9" max="9" width="9.625" style="1" customWidth="1"/>
    <col min="10" max="16384" width="9" style="1"/>
  </cols>
  <sheetData>
    <row r="2" spans="1:8" x14ac:dyDescent="0.25">
      <c r="G2" s="295" t="s">
        <v>1</v>
      </c>
      <c r="H2" s="295"/>
    </row>
    <row r="3" spans="1:8" x14ac:dyDescent="0.25">
      <c r="H3" s="4" t="s">
        <v>595</v>
      </c>
    </row>
    <row r="4" spans="1:8" x14ac:dyDescent="0.25">
      <c r="H4" s="587" t="s">
        <v>848</v>
      </c>
    </row>
    <row r="6" spans="1:8" s="89" customFormat="1" ht="30" hidden="1" customHeight="1" x14ac:dyDescent="0.25">
      <c r="A6" s="1801" t="s">
        <v>612</v>
      </c>
      <c r="B6" s="1801"/>
      <c r="C6" s="1801"/>
      <c r="D6" s="1801"/>
      <c r="E6" s="1801"/>
      <c r="F6" s="1801"/>
      <c r="G6" s="1801"/>
      <c r="H6" s="1801"/>
    </row>
    <row r="7" spans="1:8" s="89" customFormat="1" ht="30" hidden="1" customHeight="1" x14ac:dyDescent="0.25">
      <c r="A7" s="296"/>
      <c r="B7" s="296"/>
      <c r="C7" s="296"/>
      <c r="D7" s="662"/>
      <c r="E7" s="662"/>
      <c r="F7" s="296"/>
      <c r="G7" s="296"/>
      <c r="H7" s="296"/>
    </row>
    <row r="8" spans="1:8" x14ac:dyDescent="0.25">
      <c r="A8" s="591"/>
      <c r="B8" s="592"/>
      <c r="F8" s="596" t="s">
        <v>855</v>
      </c>
      <c r="G8" s="16"/>
      <c r="H8" s="19"/>
    </row>
    <row r="9" spans="1:8" x14ac:dyDescent="0.25">
      <c r="A9" s="1812"/>
      <c r="B9" s="1812"/>
      <c r="F9" s="1800" t="s">
        <v>1117</v>
      </c>
      <c r="G9" s="1800"/>
      <c r="H9" s="1800"/>
    </row>
    <row r="10" spans="1:8" x14ac:dyDescent="0.25">
      <c r="A10" s="593"/>
      <c r="B10" s="593"/>
      <c r="F10" s="1800"/>
      <c r="G10" s="1800"/>
      <c r="H10" s="1800"/>
    </row>
    <row r="11" spans="1:8" x14ac:dyDescent="0.25">
      <c r="A11" s="591"/>
      <c r="B11" s="594"/>
      <c r="C11" s="2"/>
      <c r="D11" s="664"/>
      <c r="E11" s="664"/>
      <c r="F11" s="1284" t="s">
        <v>1115</v>
      </c>
      <c r="G11" s="2"/>
      <c r="H11" s="290"/>
    </row>
    <row r="12" spans="1:8" x14ac:dyDescent="0.25">
      <c r="A12" s="595"/>
      <c r="B12" s="592"/>
      <c r="F12" s="602" t="s">
        <v>1203</v>
      </c>
      <c r="G12" s="16"/>
      <c r="H12" s="4"/>
    </row>
    <row r="13" spans="1:8" x14ac:dyDescent="0.25">
      <c r="B13" s="295"/>
      <c r="F13" s="16"/>
      <c r="G13" s="16"/>
      <c r="H13" s="4" t="s">
        <v>600</v>
      </c>
    </row>
    <row r="14" spans="1:8" x14ac:dyDescent="0.25">
      <c r="F14" s="16"/>
      <c r="G14" s="16"/>
      <c r="H14" s="4"/>
    </row>
    <row r="15" spans="1:8" ht="42.75" customHeight="1" x14ac:dyDescent="0.25">
      <c r="A15" s="1801" t="s">
        <v>41</v>
      </c>
      <c r="B15" s="1801"/>
      <c r="C15" s="1801"/>
      <c r="D15" s="1801"/>
      <c r="E15" s="1801"/>
      <c r="F15" s="1801"/>
      <c r="G15" s="1801"/>
      <c r="H15" s="1801"/>
    </row>
    <row r="16" spans="1:8" ht="16.5" thickBot="1" x14ac:dyDescent="0.3">
      <c r="A16" s="16"/>
    </row>
    <row r="17" spans="1:17" ht="48" customHeight="1" thickBot="1" x14ac:dyDescent="0.3">
      <c r="A17" s="40" t="s">
        <v>305</v>
      </c>
      <c r="B17" s="41" t="s">
        <v>306</v>
      </c>
      <c r="C17" s="621" t="s">
        <v>886</v>
      </c>
      <c r="D17" s="621" t="s">
        <v>887</v>
      </c>
      <c r="E17" s="621" t="s">
        <v>1058</v>
      </c>
      <c r="F17" s="621" t="s">
        <v>888</v>
      </c>
      <c r="G17" s="621" t="s">
        <v>1059</v>
      </c>
      <c r="H17" s="40" t="s">
        <v>337</v>
      </c>
      <c r="P17" s="952"/>
      <c r="Q17" s="952"/>
    </row>
    <row r="18" spans="1:17" x14ac:dyDescent="0.25">
      <c r="A18" s="523">
        <v>1</v>
      </c>
      <c r="B18" s="524" t="s">
        <v>316</v>
      </c>
      <c r="C18" s="955">
        <f>C19+C26+C30+C31+C33</f>
        <v>40.364999999999995</v>
      </c>
      <c r="D18" s="953">
        <f t="shared" ref="D18:E18" si="0">D19+D26+D30+D31+D33</f>
        <v>18.954000000000001</v>
      </c>
      <c r="E18" s="953">
        <f t="shared" si="0"/>
        <v>49.660000000000004</v>
      </c>
      <c r="F18" s="953">
        <f>F19+F26+F30+F31+F33</f>
        <v>28.634999999999998</v>
      </c>
      <c r="G18" s="600">
        <f>G19+G26+G30+G31+G33</f>
        <v>7.5230000000000006</v>
      </c>
      <c r="H18" s="599">
        <f>SUM(C18:G18)</f>
        <v>145.137</v>
      </c>
      <c r="J18" s="952">
        <f>SUM(D18:G18)</f>
        <v>104.77199999999999</v>
      </c>
      <c r="K18" s="952"/>
      <c r="L18" s="952"/>
      <c r="M18" s="952"/>
      <c r="N18" s="952"/>
      <c r="O18" s="952"/>
      <c r="P18" s="952"/>
    </row>
    <row r="19" spans="1:17" x14ac:dyDescent="0.25">
      <c r="A19" s="206" t="s">
        <v>292</v>
      </c>
      <c r="B19" s="42" t="s">
        <v>317</v>
      </c>
      <c r="C19" s="575">
        <f>C20+C21+C22+C25</f>
        <v>22.651</v>
      </c>
      <c r="D19" s="576">
        <f t="shared" ref="D19:E19" si="1">D20+D21+D22+D25</f>
        <v>12.291</v>
      </c>
      <c r="E19" s="576">
        <f t="shared" si="1"/>
        <v>32.79</v>
      </c>
      <c r="F19" s="576">
        <f>F20+F21+F22+F25</f>
        <v>17.088999999999999</v>
      </c>
      <c r="G19" s="576">
        <f>G20+G21+G22+G25</f>
        <v>0</v>
      </c>
      <c r="H19" s="575">
        <f>H20+H21+H22+H25</f>
        <v>84.820999999999998</v>
      </c>
      <c r="J19" s="952"/>
      <c r="K19" s="952"/>
      <c r="L19" s="952"/>
      <c r="M19" s="952"/>
      <c r="N19" s="952"/>
      <c r="O19" s="952"/>
    </row>
    <row r="20" spans="1:17" x14ac:dyDescent="0.25">
      <c r="A20" s="206" t="s">
        <v>318</v>
      </c>
      <c r="B20" s="42" t="s">
        <v>342</v>
      </c>
      <c r="C20" s="575"/>
      <c r="D20" s="576"/>
      <c r="E20" s="576"/>
      <c r="F20" s="576"/>
      <c r="G20" s="570"/>
      <c r="H20" s="577"/>
      <c r="J20" s="951"/>
      <c r="K20" s="951"/>
      <c r="L20" s="951"/>
      <c r="M20" s="951"/>
      <c r="N20" s="951"/>
      <c r="O20" s="952"/>
    </row>
    <row r="21" spans="1:17" x14ac:dyDescent="0.25">
      <c r="A21" s="206" t="s">
        <v>335</v>
      </c>
      <c r="B21" s="42" t="s">
        <v>343</v>
      </c>
      <c r="C21" s="568"/>
      <c r="D21" s="569"/>
      <c r="E21" s="569"/>
      <c r="F21" s="569"/>
      <c r="G21" s="570"/>
      <c r="H21" s="577"/>
      <c r="M21" s="37"/>
      <c r="N21" s="37"/>
      <c r="O21" s="952"/>
    </row>
    <row r="22" spans="1:17" ht="31.5" x14ac:dyDescent="0.25">
      <c r="A22" s="206" t="s">
        <v>339</v>
      </c>
      <c r="B22" s="42" t="s">
        <v>401</v>
      </c>
      <c r="C22" s="575">
        <v>22.651</v>
      </c>
      <c r="D22" s="576">
        <v>12.291</v>
      </c>
      <c r="E22" s="576">
        <v>32.79</v>
      </c>
      <c r="F22" s="576">
        <v>17.088999999999999</v>
      </c>
      <c r="G22" s="570"/>
      <c r="H22" s="577">
        <f t="shared" ref="H22:H24" si="2">SUM(C22:G22)</f>
        <v>84.820999999999998</v>
      </c>
      <c r="J22" s="952">
        <f>SUM(D22:G22)</f>
        <v>62.17</v>
      </c>
      <c r="O22" s="952"/>
    </row>
    <row r="23" spans="1:17" ht="31.5" x14ac:dyDescent="0.25">
      <c r="A23" s="206" t="s">
        <v>340</v>
      </c>
      <c r="B23" s="42" t="s">
        <v>402</v>
      </c>
      <c r="C23" s="568"/>
      <c r="D23" s="569"/>
      <c r="E23" s="569"/>
      <c r="F23" s="569"/>
      <c r="G23" s="570"/>
      <c r="H23" s="577"/>
      <c r="O23" s="952"/>
    </row>
    <row r="24" spans="1:17" ht="31.5" x14ac:dyDescent="0.25">
      <c r="A24" s="206" t="s">
        <v>341</v>
      </c>
      <c r="B24" s="42" t="s">
        <v>403</v>
      </c>
      <c r="C24" s="568">
        <f>C22</f>
        <v>22.651</v>
      </c>
      <c r="D24" s="569">
        <f>D22</f>
        <v>12.291</v>
      </c>
      <c r="E24" s="569">
        <f>E22</f>
        <v>32.79</v>
      </c>
      <c r="F24" s="569">
        <f>F22</f>
        <v>17.088999999999999</v>
      </c>
      <c r="G24" s="569">
        <f>G22</f>
        <v>0</v>
      </c>
      <c r="H24" s="577">
        <f t="shared" si="2"/>
        <v>84.820999999999998</v>
      </c>
      <c r="M24" s="37"/>
      <c r="N24" s="37"/>
      <c r="O24" s="952"/>
    </row>
    <row r="25" spans="1:17" x14ac:dyDescent="0.25">
      <c r="A25" s="206" t="s">
        <v>639</v>
      </c>
      <c r="B25" s="42" t="s">
        <v>622</v>
      </c>
      <c r="C25" s="575"/>
      <c r="D25" s="576"/>
      <c r="E25" s="576"/>
      <c r="F25" s="576"/>
      <c r="G25" s="570"/>
      <c r="H25" s="577"/>
      <c r="O25" s="952"/>
    </row>
    <row r="26" spans="1:17" x14ac:dyDescent="0.25">
      <c r="A26" s="206" t="s">
        <v>293</v>
      </c>
      <c r="B26" s="42" t="s">
        <v>319</v>
      </c>
      <c r="C26" s="575">
        <f t="shared" ref="C26" si="3">C27+C28+C29</f>
        <v>11.557</v>
      </c>
      <c r="D26" s="576">
        <f>D27+D28+D29</f>
        <v>3.7709999999999999</v>
      </c>
      <c r="E26" s="576">
        <f t="shared" ref="E26:G26" si="4">E27+E28+E29</f>
        <v>9.2949999999999999</v>
      </c>
      <c r="F26" s="576">
        <f t="shared" si="4"/>
        <v>7.1779999999999999</v>
      </c>
      <c r="G26" s="570">
        <f t="shared" si="4"/>
        <v>6.3760000000000003</v>
      </c>
      <c r="H26" s="575">
        <f>SUM(H27:H29)</f>
        <v>38.177</v>
      </c>
      <c r="J26" s="952">
        <f>SUM(D26:G26)</f>
        <v>26.62</v>
      </c>
      <c r="M26" s="37"/>
      <c r="N26" s="37"/>
      <c r="O26" s="968"/>
    </row>
    <row r="27" spans="1:17" x14ac:dyDescent="0.25">
      <c r="A27" s="206" t="s">
        <v>623</v>
      </c>
      <c r="B27" s="42" t="s">
        <v>626</v>
      </c>
      <c r="C27" s="575">
        <v>11.557</v>
      </c>
      <c r="D27" s="576">
        <v>3.7709999999999999</v>
      </c>
      <c r="E27" s="576">
        <v>9.2949999999999999</v>
      </c>
      <c r="F27" s="576">
        <v>7.1779999999999999</v>
      </c>
      <c r="G27" s="570">
        <v>6.3760000000000003</v>
      </c>
      <c r="H27" s="577">
        <f>SUM(C27:G27)</f>
        <v>38.177</v>
      </c>
      <c r="O27" s="952"/>
    </row>
    <row r="28" spans="1:17" x14ac:dyDescent="0.25">
      <c r="A28" s="206" t="s">
        <v>624</v>
      </c>
      <c r="B28" s="42" t="s">
        <v>627</v>
      </c>
      <c r="C28" s="568"/>
      <c r="D28" s="569"/>
      <c r="E28" s="569"/>
      <c r="F28" s="569"/>
      <c r="G28" s="570"/>
      <c r="H28" s="577"/>
      <c r="O28" s="952"/>
    </row>
    <row r="29" spans="1:17" x14ac:dyDescent="0.25">
      <c r="A29" s="206" t="s">
        <v>625</v>
      </c>
      <c r="B29" s="42" t="s">
        <v>628</v>
      </c>
      <c r="C29" s="568"/>
      <c r="D29" s="569"/>
      <c r="E29" s="569"/>
      <c r="F29" s="569"/>
      <c r="G29" s="571"/>
      <c r="H29" s="577"/>
      <c r="O29" s="952"/>
    </row>
    <row r="30" spans="1:17" x14ac:dyDescent="0.25">
      <c r="A30" s="206" t="s">
        <v>304</v>
      </c>
      <c r="B30" s="42" t="s">
        <v>320</v>
      </c>
      <c r="C30" s="61">
        <f>пр.4.1!C88</f>
        <v>6.157</v>
      </c>
      <c r="D30" s="62">
        <f>пр.4.1!D88</f>
        <v>2.8919999999999999</v>
      </c>
      <c r="E30" s="62">
        <f>пр.4.1!E88</f>
        <v>7.5750000000000002</v>
      </c>
      <c r="F30" s="62">
        <f>пр.4.1!F88</f>
        <v>4.3680000000000003</v>
      </c>
      <c r="G30" s="63">
        <f>пр.4.1!G88</f>
        <v>1.147</v>
      </c>
      <c r="H30" s="577">
        <f t="shared" ref="H30" si="5">SUM(C30:G30)</f>
        <v>22.138999999999996</v>
      </c>
      <c r="J30" s="952">
        <f>SUM(D30:G30)</f>
        <v>15.982000000000001</v>
      </c>
      <c r="K30" s="967"/>
      <c r="L30" s="967"/>
      <c r="M30" s="967"/>
      <c r="N30" s="967"/>
      <c r="O30" s="952"/>
    </row>
    <row r="31" spans="1:17" x14ac:dyDescent="0.25">
      <c r="A31" s="206" t="s">
        <v>322</v>
      </c>
      <c r="B31" s="42" t="s">
        <v>323</v>
      </c>
      <c r="C31" s="575"/>
      <c r="D31" s="576"/>
      <c r="E31" s="576"/>
      <c r="F31" s="576"/>
      <c r="G31" s="570"/>
      <c r="H31" s="577"/>
      <c r="O31" s="952"/>
    </row>
    <row r="32" spans="1:17" x14ac:dyDescent="0.25">
      <c r="A32" s="206" t="s">
        <v>324</v>
      </c>
      <c r="B32" s="42" t="s">
        <v>404</v>
      </c>
      <c r="C32" s="568"/>
      <c r="D32" s="569"/>
      <c r="E32" s="576"/>
      <c r="F32" s="576"/>
      <c r="G32" s="570"/>
      <c r="H32" s="577"/>
      <c r="O32" s="952"/>
    </row>
    <row r="33" spans="1:15" x14ac:dyDescent="0.25">
      <c r="A33" s="206" t="s">
        <v>502</v>
      </c>
      <c r="B33" s="42" t="s">
        <v>635</v>
      </c>
      <c r="C33" s="568"/>
      <c r="D33" s="569"/>
      <c r="E33" s="569"/>
      <c r="F33" s="569"/>
      <c r="G33" s="571"/>
      <c r="H33" s="577"/>
      <c r="O33" s="952"/>
    </row>
    <row r="34" spans="1:15" x14ac:dyDescent="0.25">
      <c r="A34" s="525" t="s">
        <v>294</v>
      </c>
      <c r="B34" s="524" t="s">
        <v>405</v>
      </c>
      <c r="C34" s="956"/>
      <c r="D34" s="649"/>
      <c r="E34" s="649"/>
      <c r="F34" s="649"/>
      <c r="G34" s="957"/>
      <c r="H34" s="956"/>
      <c r="O34" s="952"/>
    </row>
    <row r="35" spans="1:15" x14ac:dyDescent="0.25">
      <c r="A35" s="206" t="s">
        <v>295</v>
      </c>
      <c r="B35" s="42" t="s">
        <v>416</v>
      </c>
      <c r="C35" s="575"/>
      <c r="D35" s="576"/>
      <c r="E35" s="576"/>
      <c r="F35" s="576"/>
      <c r="G35" s="570"/>
      <c r="H35" s="577"/>
    </row>
    <row r="36" spans="1:15" x14ac:dyDescent="0.25">
      <c r="A36" s="206" t="s">
        <v>296</v>
      </c>
      <c r="B36" s="42" t="s">
        <v>412</v>
      </c>
      <c r="C36" s="568"/>
      <c r="D36" s="569"/>
      <c r="E36" s="569"/>
      <c r="F36" s="569"/>
      <c r="G36" s="571"/>
      <c r="H36" s="577"/>
    </row>
    <row r="37" spans="1:15" x14ac:dyDescent="0.25">
      <c r="A37" s="207" t="s">
        <v>297</v>
      </c>
      <c r="B37" s="42" t="s">
        <v>413</v>
      </c>
      <c r="C37" s="568"/>
      <c r="D37" s="569"/>
      <c r="E37" s="569"/>
      <c r="F37" s="569"/>
      <c r="G37" s="571"/>
      <c r="H37" s="577"/>
    </row>
    <row r="38" spans="1:15" x14ac:dyDescent="0.25">
      <c r="A38" s="207" t="s">
        <v>298</v>
      </c>
      <c r="B38" s="42" t="s">
        <v>325</v>
      </c>
      <c r="C38" s="568"/>
      <c r="D38" s="569"/>
      <c r="E38" s="569"/>
      <c r="F38" s="569"/>
      <c r="G38" s="571"/>
      <c r="H38" s="577"/>
    </row>
    <row r="39" spans="1:15" x14ac:dyDescent="0.25">
      <c r="A39" s="206" t="s">
        <v>345</v>
      </c>
      <c r="B39" s="42" t="s">
        <v>338</v>
      </c>
      <c r="C39" s="568"/>
      <c r="D39" s="569"/>
      <c r="E39" s="569"/>
      <c r="F39" s="569"/>
      <c r="G39" s="571"/>
      <c r="H39" s="577"/>
    </row>
    <row r="40" spans="1:15" x14ac:dyDescent="0.25">
      <c r="A40" s="208" t="s">
        <v>398</v>
      </c>
      <c r="B40" s="199" t="s">
        <v>630</v>
      </c>
      <c r="C40" s="568"/>
      <c r="D40" s="569"/>
      <c r="E40" s="569"/>
      <c r="F40" s="569"/>
      <c r="G40" s="571"/>
      <c r="H40" s="577"/>
    </row>
    <row r="41" spans="1:15" ht="16.5" thickBot="1" x14ac:dyDescent="0.3">
      <c r="A41" s="208" t="s">
        <v>629</v>
      </c>
      <c r="B41" s="199" t="s">
        <v>326</v>
      </c>
      <c r="C41" s="572"/>
      <c r="D41" s="573"/>
      <c r="E41" s="573"/>
      <c r="F41" s="573"/>
      <c r="G41" s="574"/>
      <c r="H41" s="577"/>
    </row>
    <row r="42" spans="1:15" ht="16.5" customHeight="1" x14ac:dyDescent="0.25">
      <c r="A42" s="116"/>
      <c r="B42" s="685" t="s">
        <v>315</v>
      </c>
      <c r="C42" s="692">
        <f t="shared" ref="C42:H42" si="6">C18+C34</f>
        <v>40.364999999999995</v>
      </c>
      <c r="D42" s="601">
        <f t="shared" si="6"/>
        <v>18.954000000000001</v>
      </c>
      <c r="E42" s="601">
        <f t="shared" si="6"/>
        <v>49.660000000000004</v>
      </c>
      <c r="F42" s="601">
        <f t="shared" si="6"/>
        <v>28.634999999999998</v>
      </c>
      <c r="G42" s="954">
        <f t="shared" si="6"/>
        <v>7.5230000000000006</v>
      </c>
      <c r="H42" s="682">
        <f t="shared" si="6"/>
        <v>145.137</v>
      </c>
    </row>
    <row r="43" spans="1:15" ht="16.5" customHeight="1" x14ac:dyDescent="0.25">
      <c r="A43" s="9"/>
      <c r="B43" s="686" t="s">
        <v>617</v>
      </c>
      <c r="C43" s="568"/>
      <c r="D43" s="679"/>
      <c r="E43" s="569"/>
      <c r="F43" s="678"/>
      <c r="G43" s="571"/>
      <c r="H43" s="689"/>
    </row>
    <row r="44" spans="1:15" ht="16.5" customHeight="1" x14ac:dyDescent="0.25">
      <c r="A44" s="9"/>
      <c r="B44" s="687" t="s">
        <v>618</v>
      </c>
      <c r="C44" s="693"/>
      <c r="D44" s="680"/>
      <c r="E44" s="10"/>
      <c r="F44" s="683"/>
      <c r="G44" s="11"/>
      <c r="H44" s="690"/>
    </row>
    <row r="45" spans="1:15" ht="16.5" customHeight="1" thickBot="1" x14ac:dyDescent="0.3">
      <c r="A45" s="117"/>
      <c r="B45" s="688" t="s">
        <v>619</v>
      </c>
      <c r="C45" s="694"/>
      <c r="D45" s="681"/>
      <c r="E45" s="34"/>
      <c r="F45" s="684"/>
      <c r="G45" s="35"/>
      <c r="H45" s="691"/>
    </row>
    <row r="46" spans="1:15" x14ac:dyDescent="0.25">
      <c r="A46" s="37"/>
      <c r="B46" s="104"/>
      <c r="C46" s="958"/>
      <c r="D46" s="958"/>
      <c r="E46" s="958"/>
      <c r="F46" s="958"/>
      <c r="G46" s="958"/>
      <c r="H46" s="958"/>
    </row>
    <row r="47" spans="1:15" ht="30.6" customHeight="1" x14ac:dyDescent="0.25">
      <c r="A47" s="1810" t="s">
        <v>857</v>
      </c>
      <c r="B47" s="1810"/>
      <c r="C47" s="959"/>
      <c r="D47" s="959"/>
      <c r="E47" s="959"/>
      <c r="F47" s="959"/>
      <c r="G47" s="959"/>
      <c r="H47" s="959"/>
    </row>
    <row r="48" spans="1:15" ht="21.75" customHeight="1" x14ac:dyDescent="0.25">
      <c r="A48" s="946"/>
      <c r="B48" s="946"/>
      <c r="C48" s="946"/>
      <c r="D48" s="946"/>
      <c r="E48" s="946"/>
      <c r="F48" s="946"/>
      <c r="G48" s="946"/>
      <c r="H48" s="946"/>
    </row>
    <row r="49" spans="1:8" ht="21.75" customHeight="1" x14ac:dyDescent="0.25">
      <c r="A49" s="427"/>
      <c r="B49" s="515" t="s">
        <v>834</v>
      </c>
      <c r="C49" s="515"/>
      <c r="D49" s="515"/>
      <c r="E49" s="515"/>
      <c r="F49" s="1811" t="s">
        <v>833</v>
      </c>
      <c r="G49" s="1811"/>
      <c r="H49" s="427"/>
    </row>
    <row r="50" spans="1:8" ht="30.6" customHeight="1" x14ac:dyDescent="0.25">
      <c r="A50" s="1810" t="s">
        <v>787</v>
      </c>
      <c r="B50" s="1810"/>
      <c r="C50" s="1810"/>
      <c r="D50" s="1810"/>
      <c r="E50" s="1810"/>
      <c r="F50" s="1810"/>
      <c r="G50" s="1810"/>
      <c r="H50" s="1810"/>
    </row>
    <row r="51" spans="1:8" x14ac:dyDescent="0.25">
      <c r="A51" s="14"/>
      <c r="B51" s="13"/>
    </row>
    <row r="52" spans="1:8" x14ac:dyDescent="0.25">
      <c r="A52" s="14"/>
      <c r="C52" s="952">
        <f>C24+C26+C30</f>
        <v>40.364999999999995</v>
      </c>
      <c r="D52" s="952">
        <f t="shared" ref="D52:H52" si="7">D24+D26+D30</f>
        <v>18.954000000000001</v>
      </c>
      <c r="E52" s="952">
        <f t="shared" si="7"/>
        <v>49.660000000000004</v>
      </c>
      <c r="F52" s="952">
        <f t="shared" si="7"/>
        <v>28.634999999999998</v>
      </c>
      <c r="G52" s="952">
        <f t="shared" si="7"/>
        <v>7.5230000000000006</v>
      </c>
      <c r="H52" s="952">
        <f t="shared" si="7"/>
        <v>145.137</v>
      </c>
    </row>
    <row r="53" spans="1:8" x14ac:dyDescent="0.25">
      <c r="A53" s="14"/>
    </row>
    <row r="54" spans="1:8" x14ac:dyDescent="0.25">
      <c r="A54" s="29"/>
      <c r="B54" s="29"/>
      <c r="C54" s="29"/>
      <c r="D54" s="663"/>
      <c r="E54" s="663"/>
      <c r="F54" s="29"/>
      <c r="G54" s="29"/>
      <c r="H54" s="29"/>
    </row>
    <row r="55" spans="1:8" x14ac:dyDescent="0.25">
      <c r="A55" s="14"/>
    </row>
    <row r="56" spans="1:8" x14ac:dyDescent="0.25">
      <c r="A56" s="20"/>
      <c r="C56" s="22"/>
      <c r="D56" s="22"/>
      <c r="E56" s="22"/>
      <c r="F56" s="22"/>
      <c r="H56" s="21"/>
    </row>
    <row r="57" spans="1:8" x14ac:dyDescent="0.25">
      <c r="C57" s="23"/>
      <c r="D57" s="661"/>
      <c r="E57" s="661"/>
      <c r="F57" s="23"/>
    </row>
    <row r="58" spans="1:8" x14ac:dyDescent="0.25">
      <c r="A58" s="17"/>
      <c r="F58" s="16"/>
    </row>
  </sheetData>
  <mergeCells count="7">
    <mergeCell ref="A6:H6"/>
    <mergeCell ref="A50:H50"/>
    <mergeCell ref="A15:H15"/>
    <mergeCell ref="F49:G49"/>
    <mergeCell ref="A9:B9"/>
    <mergeCell ref="A47:B47"/>
    <mergeCell ref="F9:H10"/>
  </mergeCells>
  <phoneticPr fontId="3" type="noConversion"/>
  <pageMargins left="0.74803149606299213" right="0.74803149606299213" top="0.98425196850393704" bottom="0.98425196850393704" header="0.51181102362204722" footer="0.51181102362204722"/>
  <pageSetup paperSize="9" scale="70" orientation="portrait" r:id="rId1"/>
  <headerFooter alignWithMargins="0"/>
  <rowBreaks count="1" manualBreakCount="1">
    <brk id="51" max="9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1"/>
  <sheetViews>
    <sheetView topLeftCell="A57" zoomScale="80" zoomScaleNormal="80" workbookViewId="0">
      <selection activeCell="F64" sqref="F64"/>
    </sheetView>
  </sheetViews>
  <sheetFormatPr defaultColWidth="9" defaultRowHeight="15.75" x14ac:dyDescent="0.25"/>
  <cols>
    <col min="1" max="1" width="48" style="1" customWidth="1"/>
    <col min="2" max="2" width="9.5" style="1" customWidth="1"/>
    <col min="3" max="6" width="8.5" style="1" customWidth="1"/>
    <col min="7" max="7" width="9.75" style="1" customWidth="1"/>
    <col min="8" max="16384" width="9" style="1"/>
  </cols>
  <sheetData>
    <row r="1" spans="1:10" ht="16.5" customHeight="1" x14ac:dyDescent="0.25">
      <c r="G1" s="272" t="s">
        <v>118</v>
      </c>
    </row>
    <row r="2" spans="1:10" ht="16.5" customHeight="1" x14ac:dyDescent="0.25">
      <c r="G2" s="272" t="s">
        <v>595</v>
      </c>
    </row>
    <row r="3" spans="1:10" ht="16.5" customHeight="1" x14ac:dyDescent="0.25">
      <c r="G3" s="272" t="s">
        <v>882</v>
      </c>
    </row>
    <row r="4" spans="1:10" ht="16.5" customHeight="1" x14ac:dyDescent="0.25">
      <c r="G4" s="272"/>
    </row>
    <row r="5" spans="1:10" ht="16.5" customHeight="1" x14ac:dyDescent="0.25">
      <c r="A5" s="312"/>
      <c r="B5" s="295"/>
      <c r="C5" s="295"/>
      <c r="D5" s="295"/>
      <c r="E5" s="295"/>
      <c r="F5" s="295"/>
      <c r="G5" s="295"/>
    </row>
    <row r="6" spans="1:10" ht="16.5" customHeight="1" x14ac:dyDescent="0.25">
      <c r="A6" s="312"/>
      <c r="B6" s="295"/>
      <c r="C6" s="295"/>
      <c r="D6" s="295"/>
      <c r="E6" s="295"/>
      <c r="F6" s="295"/>
      <c r="G6" s="656" t="s">
        <v>855</v>
      </c>
    </row>
    <row r="7" spans="1:10" ht="16.5" customHeight="1" x14ac:dyDescent="0.25">
      <c r="A7" s="312"/>
      <c r="B7" s="2"/>
      <c r="C7" s="2"/>
      <c r="D7" s="2"/>
      <c r="E7" s="1765" t="s">
        <v>196</v>
      </c>
      <c r="F7" s="1765"/>
      <c r="G7" s="1765"/>
    </row>
    <row r="8" spans="1:10" ht="16.5" customHeight="1" x14ac:dyDescent="0.25">
      <c r="A8" s="312"/>
      <c r="B8" s="295"/>
      <c r="C8" s="295"/>
      <c r="D8" s="295"/>
      <c r="E8" s="1765"/>
      <c r="F8" s="1765"/>
      <c r="G8" s="1765"/>
    </row>
    <row r="9" spans="1:10" ht="16.5" customHeight="1" x14ac:dyDescent="0.25">
      <c r="A9" s="312"/>
      <c r="B9" s="426"/>
      <c r="C9" s="426"/>
      <c r="D9" s="426"/>
      <c r="E9" s="1813" t="s">
        <v>1116</v>
      </c>
      <c r="F9" s="1813"/>
      <c r="G9" s="1813"/>
    </row>
    <row r="10" spans="1:10" ht="16.5" customHeight="1" x14ac:dyDescent="0.25">
      <c r="A10" s="312"/>
      <c r="B10" s="295"/>
      <c r="C10" s="295"/>
      <c r="D10" s="295"/>
      <c r="E10" s="295"/>
      <c r="F10" s="295"/>
      <c r="G10" s="4" t="s">
        <v>1204</v>
      </c>
    </row>
    <row r="11" spans="1:10" ht="16.5" customHeight="1" x14ac:dyDescent="0.25">
      <c r="A11" s="312"/>
      <c r="B11" s="295"/>
      <c r="C11" s="295"/>
      <c r="D11" s="295"/>
      <c r="E11" s="295"/>
      <c r="F11" s="295"/>
      <c r="G11" s="4" t="s">
        <v>600</v>
      </c>
    </row>
    <row r="12" spans="1:10" ht="58.5" customHeight="1" x14ac:dyDescent="0.25">
      <c r="A12" s="1801" t="s">
        <v>43</v>
      </c>
      <c r="B12" s="1469"/>
      <c r="C12" s="1469"/>
      <c r="D12" s="1469"/>
      <c r="E12" s="1469"/>
      <c r="F12" s="1469"/>
      <c r="G12" s="1469"/>
    </row>
    <row r="14" spans="1:10" ht="21.75" customHeight="1" x14ac:dyDescent="0.25">
      <c r="A14" s="160"/>
      <c r="B14" s="397">
        <v>2016</v>
      </c>
      <c r="C14" s="397">
        <v>2017</v>
      </c>
      <c r="D14" s="397">
        <v>2018</v>
      </c>
      <c r="E14" s="397">
        <v>2019</v>
      </c>
      <c r="F14" s="397">
        <v>2020</v>
      </c>
      <c r="G14" s="398" t="s">
        <v>337</v>
      </c>
    </row>
    <row r="15" spans="1:10" x14ac:dyDescent="0.25">
      <c r="A15" s="160" t="s">
        <v>44</v>
      </c>
      <c r="B15" s="638">
        <f t="shared" ref="B15:F15" si="0">B16+B20</f>
        <v>141</v>
      </c>
      <c r="C15" s="638">
        <f t="shared" si="0"/>
        <v>131</v>
      </c>
      <c r="D15" s="638">
        <f t="shared" si="0"/>
        <v>151</v>
      </c>
      <c r="E15" s="638">
        <f t="shared" si="0"/>
        <v>140</v>
      </c>
      <c r="F15" s="638">
        <f t="shared" si="0"/>
        <v>124</v>
      </c>
      <c r="G15" s="639">
        <f t="shared" ref="G15:G35" si="1">SUM(B15:F15)</f>
        <v>687</v>
      </c>
      <c r="H15" s="295"/>
      <c r="I15" s="295"/>
      <c r="J15" s="295"/>
    </row>
    <row r="16" spans="1:10" x14ac:dyDescent="0.25">
      <c r="A16" s="636" t="s">
        <v>31</v>
      </c>
      <c r="B16" s="640">
        <f t="shared" ref="B16:F16" si="2">SUM(B17:B18)</f>
        <v>141</v>
      </c>
      <c r="C16" s="640">
        <f t="shared" si="2"/>
        <v>131</v>
      </c>
      <c r="D16" s="640">
        <f t="shared" si="2"/>
        <v>151</v>
      </c>
      <c r="E16" s="640">
        <f t="shared" si="2"/>
        <v>140</v>
      </c>
      <c r="F16" s="640">
        <f t="shared" si="2"/>
        <v>124</v>
      </c>
      <c r="G16" s="641">
        <f t="shared" si="1"/>
        <v>687</v>
      </c>
      <c r="H16" s="295"/>
      <c r="I16" s="295"/>
      <c r="J16" s="295"/>
    </row>
    <row r="17" spans="1:10" x14ac:dyDescent="0.25">
      <c r="A17" s="634" t="s">
        <v>876</v>
      </c>
      <c r="B17" s="637">
        <f>пр.4.1!C25</f>
        <v>114</v>
      </c>
      <c r="C17" s="637">
        <f>пр.4.1!D25</f>
        <v>113</v>
      </c>
      <c r="D17" s="637">
        <f>пр.4.1!E25</f>
        <v>116</v>
      </c>
      <c r="E17" s="637">
        <f>пр.4.1!F25</f>
        <v>116</v>
      </c>
      <c r="F17" s="637">
        <f>пр.4.1!G25</f>
        <v>118</v>
      </c>
      <c r="G17" s="642">
        <f t="shared" si="1"/>
        <v>577</v>
      </c>
      <c r="H17" s="295"/>
      <c r="I17" s="295"/>
      <c r="J17" s="295"/>
    </row>
    <row r="18" spans="1:10" ht="31.5" x14ac:dyDescent="0.25">
      <c r="A18" s="635" t="s">
        <v>30</v>
      </c>
      <c r="B18" s="637">
        <f>пр.4.1!C26</f>
        <v>27</v>
      </c>
      <c r="C18" s="637">
        <f>пр.4.1!D26</f>
        <v>18</v>
      </c>
      <c r="D18" s="637">
        <f>пр.4.1!E26</f>
        <v>35</v>
      </c>
      <c r="E18" s="637">
        <f>пр.4.1!F26</f>
        <v>24</v>
      </c>
      <c r="F18" s="637">
        <f>пр.4.1!G26</f>
        <v>6</v>
      </c>
      <c r="G18" s="642">
        <f t="shared" si="1"/>
        <v>110</v>
      </c>
      <c r="H18" s="295"/>
      <c r="I18" s="295"/>
      <c r="J18" s="295"/>
    </row>
    <row r="19" spans="1:10" x14ac:dyDescent="0.25">
      <c r="A19" s="399" t="s">
        <v>86</v>
      </c>
      <c r="B19" s="637"/>
      <c r="C19" s="637"/>
      <c r="D19" s="637"/>
      <c r="E19" s="637"/>
      <c r="F19" s="637"/>
      <c r="G19" s="642">
        <f t="shared" si="1"/>
        <v>0</v>
      </c>
      <c r="H19" s="295"/>
      <c r="I19" s="295"/>
      <c r="J19" s="295"/>
    </row>
    <row r="20" spans="1:10" x14ac:dyDescent="0.25">
      <c r="A20" s="399" t="s">
        <v>87</v>
      </c>
      <c r="B20" s="655"/>
      <c r="C20" s="637"/>
      <c r="D20" s="637"/>
      <c r="E20" s="637"/>
      <c r="F20" s="637"/>
      <c r="G20" s="642">
        <f t="shared" si="1"/>
        <v>0</v>
      </c>
      <c r="H20" s="295"/>
      <c r="I20" s="295"/>
      <c r="J20" s="295"/>
    </row>
    <row r="21" spans="1:10" x14ac:dyDescent="0.25">
      <c r="A21" s="160" t="s">
        <v>45</v>
      </c>
      <c r="B21" s="637">
        <f>пр.4.1!C29</f>
        <v>106.416</v>
      </c>
      <c r="C21" s="637">
        <f>пр.4.1!D29</f>
        <v>108.75700000000001</v>
      </c>
      <c r="D21" s="637">
        <f>пр.4.1!E29</f>
        <v>112.057</v>
      </c>
      <c r="E21" s="637">
        <f>пр.4.1!F29</f>
        <v>114.45699999999999</v>
      </c>
      <c r="F21" s="637">
        <f>пр.4.1!G29</f>
        <v>123.4</v>
      </c>
      <c r="G21" s="642">
        <f t="shared" si="1"/>
        <v>565.08699999999999</v>
      </c>
      <c r="H21" s="295"/>
      <c r="I21" s="295"/>
      <c r="J21" s="295"/>
    </row>
    <row r="22" spans="1:10" x14ac:dyDescent="0.25">
      <c r="A22" s="400" t="s">
        <v>88</v>
      </c>
      <c r="B22" s="637">
        <f t="shared" ref="B22:F22" si="3">B23</f>
        <v>94.858999999999995</v>
      </c>
      <c r="C22" s="637">
        <f t="shared" si="3"/>
        <v>91.257000000000005</v>
      </c>
      <c r="D22" s="637">
        <f t="shared" si="3"/>
        <v>94.557000000000002</v>
      </c>
      <c r="E22" s="637">
        <f t="shared" si="3"/>
        <v>96.956999999999994</v>
      </c>
      <c r="F22" s="637">
        <f t="shared" si="3"/>
        <v>105.9</v>
      </c>
      <c r="G22" s="642">
        <f t="shared" si="1"/>
        <v>483.53</v>
      </c>
      <c r="H22" s="295"/>
      <c r="I22" s="295"/>
      <c r="J22" s="295"/>
    </row>
    <row r="23" spans="1:10" x14ac:dyDescent="0.25">
      <c r="A23" s="399" t="s">
        <v>42</v>
      </c>
      <c r="B23" s="637">
        <f>пр.4.1!C29-пр.4.1!C36</f>
        <v>94.858999999999995</v>
      </c>
      <c r="C23" s="637">
        <f>пр.4.1!D29-пр.4.1!D36</f>
        <v>91.257000000000005</v>
      </c>
      <c r="D23" s="637">
        <f>пр.4.1!E29-пр.4.1!E36</f>
        <v>94.557000000000002</v>
      </c>
      <c r="E23" s="637">
        <f>пр.4.1!F29-пр.4.1!F36</f>
        <v>96.956999999999994</v>
      </c>
      <c r="F23" s="637">
        <f>пр.4.1!G29-пр.4.1!G36</f>
        <v>105.9</v>
      </c>
      <c r="G23" s="642">
        <f t="shared" si="1"/>
        <v>483.53</v>
      </c>
      <c r="H23" s="295"/>
      <c r="I23" s="295"/>
      <c r="J23" s="295"/>
    </row>
    <row r="24" spans="1:10" x14ac:dyDescent="0.25">
      <c r="A24" s="399"/>
      <c r="B24" s="637"/>
      <c r="C24" s="637"/>
      <c r="D24" s="637"/>
      <c r="E24" s="637"/>
      <c r="F24" s="637"/>
      <c r="G24" s="642">
        <f t="shared" si="1"/>
        <v>0</v>
      </c>
      <c r="H24" s="295"/>
      <c r="I24" s="295"/>
      <c r="J24" s="295"/>
    </row>
    <row r="25" spans="1:10" x14ac:dyDescent="0.25">
      <c r="A25" s="399"/>
      <c r="B25" s="637"/>
      <c r="C25" s="637"/>
      <c r="D25" s="637"/>
      <c r="E25" s="637"/>
      <c r="F25" s="637"/>
      <c r="G25" s="642">
        <f t="shared" si="1"/>
        <v>0</v>
      </c>
      <c r="H25" s="295"/>
      <c r="I25" s="295"/>
      <c r="J25" s="295"/>
    </row>
    <row r="26" spans="1:10" x14ac:dyDescent="0.25">
      <c r="A26" s="399" t="s">
        <v>86</v>
      </c>
      <c r="B26" s="637"/>
      <c r="C26" s="637"/>
      <c r="D26" s="637"/>
      <c r="E26" s="637"/>
      <c r="F26" s="637"/>
      <c r="G26" s="642">
        <f t="shared" si="1"/>
        <v>0</v>
      </c>
      <c r="H26" s="295"/>
      <c r="I26" s="295"/>
      <c r="J26" s="295"/>
    </row>
    <row r="27" spans="1:10" x14ac:dyDescent="0.25">
      <c r="A27" s="399" t="s">
        <v>87</v>
      </c>
      <c r="B27" s="637"/>
      <c r="C27" s="637"/>
      <c r="D27" s="637"/>
      <c r="E27" s="637"/>
      <c r="F27" s="637"/>
      <c r="G27" s="642">
        <f t="shared" si="1"/>
        <v>0</v>
      </c>
      <c r="H27" s="295"/>
      <c r="I27" s="295"/>
      <c r="J27" s="295"/>
    </row>
    <row r="28" spans="1:10" x14ac:dyDescent="0.25">
      <c r="A28" s="400" t="s">
        <v>89</v>
      </c>
      <c r="B28" s="637"/>
      <c r="C28" s="637"/>
      <c r="D28" s="637"/>
      <c r="E28" s="637"/>
      <c r="F28" s="637"/>
      <c r="G28" s="642">
        <f t="shared" si="1"/>
        <v>0</v>
      </c>
      <c r="H28" s="295"/>
      <c r="I28" s="295"/>
      <c r="J28" s="295"/>
    </row>
    <row r="29" spans="1:10" x14ac:dyDescent="0.25">
      <c r="A29" s="160" t="s">
        <v>90</v>
      </c>
      <c r="B29" s="637">
        <f t="shared" ref="B29:F29" si="4">B15-B21</f>
        <v>34.584000000000003</v>
      </c>
      <c r="C29" s="637">
        <f t="shared" si="4"/>
        <v>22.242999999999995</v>
      </c>
      <c r="D29" s="637">
        <f t="shared" si="4"/>
        <v>38.942999999999998</v>
      </c>
      <c r="E29" s="637">
        <f t="shared" si="4"/>
        <v>25.543000000000006</v>
      </c>
      <c r="F29" s="637">
        <f t="shared" si="4"/>
        <v>0.59999999999999432</v>
      </c>
      <c r="G29" s="642">
        <f t="shared" si="1"/>
        <v>121.913</v>
      </c>
      <c r="H29" s="295"/>
      <c r="I29" s="295"/>
      <c r="J29" s="295"/>
    </row>
    <row r="30" spans="1:10" x14ac:dyDescent="0.25">
      <c r="A30" s="160" t="s">
        <v>91</v>
      </c>
      <c r="B30" s="637"/>
      <c r="C30" s="637"/>
      <c r="D30" s="637"/>
      <c r="E30" s="637"/>
      <c r="F30" s="637"/>
      <c r="G30" s="642">
        <f t="shared" si="1"/>
        <v>0</v>
      </c>
      <c r="H30" s="295"/>
      <c r="I30" s="295"/>
      <c r="J30" s="295"/>
    </row>
    <row r="31" spans="1:10" x14ac:dyDescent="0.25">
      <c r="A31" s="160" t="s">
        <v>68</v>
      </c>
      <c r="B31" s="637"/>
      <c r="C31" s="637"/>
      <c r="D31" s="637"/>
      <c r="E31" s="637"/>
      <c r="F31" s="637"/>
      <c r="G31" s="642">
        <f t="shared" si="1"/>
        <v>0</v>
      </c>
      <c r="H31" s="295"/>
      <c r="I31" s="295"/>
      <c r="J31" s="295"/>
    </row>
    <row r="32" spans="1:10" x14ac:dyDescent="0.25">
      <c r="A32" s="160" t="s">
        <v>378</v>
      </c>
      <c r="B32" s="637">
        <f>пр.4.1!C62</f>
        <v>6.9169999999999998</v>
      </c>
      <c r="C32" s="637">
        <f>пр.4.1!D62</f>
        <v>4.4489999999999998</v>
      </c>
      <c r="D32" s="637">
        <f>пр.4.1!E62</f>
        <v>7.7889999999999997</v>
      </c>
      <c r="E32" s="637">
        <f>пр.4.1!F62</f>
        <v>5.109</v>
      </c>
      <c r="F32" s="637">
        <f>пр.4.1!G62</f>
        <v>0.12</v>
      </c>
      <c r="G32" s="642">
        <f t="shared" si="1"/>
        <v>24.384000000000004</v>
      </c>
      <c r="H32" s="295"/>
      <c r="I32" s="295"/>
      <c r="J32" s="295"/>
    </row>
    <row r="33" spans="1:10" x14ac:dyDescent="0.25">
      <c r="A33" s="160" t="s">
        <v>92</v>
      </c>
      <c r="B33" s="637">
        <f t="shared" ref="B33:F33" si="5">B29-B32</f>
        <v>27.667000000000002</v>
      </c>
      <c r="C33" s="637">
        <f t="shared" si="5"/>
        <v>17.793999999999997</v>
      </c>
      <c r="D33" s="637">
        <f t="shared" si="5"/>
        <v>31.153999999999996</v>
      </c>
      <c r="E33" s="637">
        <f t="shared" si="5"/>
        <v>20.434000000000005</v>
      </c>
      <c r="F33" s="637">
        <f t="shared" si="5"/>
        <v>0.47999999999999432</v>
      </c>
      <c r="G33" s="642">
        <f t="shared" si="1"/>
        <v>97.528999999999996</v>
      </c>
      <c r="H33" s="295"/>
      <c r="I33" s="295"/>
      <c r="J33" s="295"/>
    </row>
    <row r="34" spans="1:10" x14ac:dyDescent="0.25">
      <c r="A34" s="160" t="s">
        <v>93</v>
      </c>
      <c r="B34" s="637"/>
      <c r="C34" s="637"/>
      <c r="D34" s="637"/>
      <c r="E34" s="637"/>
      <c r="F34" s="637"/>
      <c r="G34" s="642">
        <f t="shared" si="1"/>
        <v>0</v>
      </c>
      <c r="H34" s="295"/>
      <c r="I34" s="295"/>
      <c r="J34" s="295"/>
    </row>
    <row r="35" spans="1:10" x14ac:dyDescent="0.25">
      <c r="A35" s="160"/>
      <c r="B35" s="637"/>
      <c r="C35" s="637"/>
      <c r="D35" s="637"/>
      <c r="E35" s="637"/>
      <c r="F35" s="637"/>
      <c r="G35" s="642">
        <f t="shared" si="1"/>
        <v>0</v>
      </c>
      <c r="H35" s="295"/>
      <c r="I35" s="295"/>
      <c r="J35" s="295"/>
    </row>
    <row r="36" spans="1:10" x14ac:dyDescent="0.25">
      <c r="A36" s="643" t="s">
        <v>94</v>
      </c>
      <c r="B36" s="644"/>
      <c r="C36" s="644"/>
      <c r="D36" s="644"/>
      <c r="E36" s="644"/>
      <c r="F36" s="644"/>
      <c r="G36" s="645"/>
      <c r="H36" s="295"/>
      <c r="I36" s="295"/>
      <c r="J36" s="295"/>
    </row>
    <row r="37" spans="1:10" x14ac:dyDescent="0.25">
      <c r="A37" s="160" t="s">
        <v>95</v>
      </c>
      <c r="B37" s="637">
        <f t="shared" ref="B37:F37" si="6">B41</f>
        <v>166.38</v>
      </c>
      <c r="C37" s="637">
        <f t="shared" si="6"/>
        <v>154.58000000000001</v>
      </c>
      <c r="D37" s="637">
        <f t="shared" si="6"/>
        <v>178.18</v>
      </c>
      <c r="E37" s="637">
        <f t="shared" si="6"/>
        <v>165.2</v>
      </c>
      <c r="F37" s="637">
        <f t="shared" si="6"/>
        <v>146.32</v>
      </c>
      <c r="G37" s="642">
        <f t="shared" ref="G37:G52" si="7">SUM(B37:F37)</f>
        <v>810.66000000000008</v>
      </c>
      <c r="H37" s="295"/>
      <c r="I37" s="295"/>
      <c r="J37" s="295"/>
    </row>
    <row r="38" spans="1:10" hidden="1" x14ac:dyDescent="0.25">
      <c r="A38" s="399" t="s">
        <v>83</v>
      </c>
      <c r="B38" s="637"/>
      <c r="C38" s="637"/>
      <c r="D38" s="637"/>
      <c r="E38" s="637"/>
      <c r="F38" s="637"/>
      <c r="G38" s="642">
        <f t="shared" si="7"/>
        <v>0</v>
      </c>
      <c r="H38" s="295"/>
      <c r="I38" s="295"/>
      <c r="J38" s="295"/>
    </row>
    <row r="39" spans="1:10" hidden="1" x14ac:dyDescent="0.25">
      <c r="A39" s="399" t="s">
        <v>84</v>
      </c>
      <c r="B39" s="637"/>
      <c r="C39" s="637"/>
      <c r="D39" s="637"/>
      <c r="E39" s="637"/>
      <c r="F39" s="637"/>
      <c r="G39" s="642">
        <f t="shared" si="7"/>
        <v>0</v>
      </c>
      <c r="H39" s="295"/>
      <c r="I39" s="295"/>
      <c r="J39" s="295"/>
    </row>
    <row r="40" spans="1:10" hidden="1" x14ac:dyDescent="0.25">
      <c r="A40" s="399" t="s">
        <v>85</v>
      </c>
      <c r="B40" s="637"/>
      <c r="C40" s="637"/>
      <c r="D40" s="637"/>
      <c r="E40" s="637"/>
      <c r="F40" s="637"/>
      <c r="G40" s="642">
        <f t="shared" si="7"/>
        <v>0</v>
      </c>
      <c r="H40" s="295"/>
      <c r="I40" s="295"/>
      <c r="J40" s="295"/>
    </row>
    <row r="41" spans="1:10" x14ac:dyDescent="0.25">
      <c r="A41" s="399" t="s">
        <v>86</v>
      </c>
      <c r="B41" s="637">
        <f>ROUND(B15*1.18,3)</f>
        <v>166.38</v>
      </c>
      <c r="C41" s="637">
        <f t="shared" ref="C41:F41" si="8">ROUND(C15*1.18,3)</f>
        <v>154.58000000000001</v>
      </c>
      <c r="D41" s="637">
        <f t="shared" si="8"/>
        <v>178.18</v>
      </c>
      <c r="E41" s="637">
        <f t="shared" si="8"/>
        <v>165.2</v>
      </c>
      <c r="F41" s="637">
        <f t="shared" si="8"/>
        <v>146.32</v>
      </c>
      <c r="G41" s="642">
        <f t="shared" si="7"/>
        <v>810.66000000000008</v>
      </c>
      <c r="H41" s="295"/>
      <c r="I41" s="295"/>
      <c r="J41" s="295"/>
    </row>
    <row r="42" spans="1:10" x14ac:dyDescent="0.25">
      <c r="A42" s="399" t="s">
        <v>87</v>
      </c>
      <c r="B42" s="637"/>
      <c r="C42" s="637"/>
      <c r="D42" s="637"/>
      <c r="E42" s="637"/>
      <c r="F42" s="637"/>
      <c r="G42" s="642">
        <f t="shared" si="7"/>
        <v>0</v>
      </c>
      <c r="H42" s="295"/>
      <c r="I42" s="295"/>
      <c r="J42" s="295"/>
    </row>
    <row r="43" spans="1:10" x14ac:dyDescent="0.25">
      <c r="A43" s="160" t="s">
        <v>96</v>
      </c>
      <c r="B43" s="637"/>
      <c r="C43" s="637"/>
      <c r="D43" s="637"/>
      <c r="E43" s="637"/>
      <c r="F43" s="637"/>
      <c r="G43" s="642">
        <f t="shared" si="7"/>
        <v>0</v>
      </c>
      <c r="H43" s="295"/>
      <c r="I43" s="295"/>
      <c r="J43" s="295"/>
    </row>
    <row r="44" spans="1:10" x14ac:dyDescent="0.25">
      <c r="A44" s="400" t="s">
        <v>97</v>
      </c>
      <c r="B44" s="980">
        <f t="shared" ref="B44:F44" si="9">B48</f>
        <v>111.934</v>
      </c>
      <c r="C44" s="980">
        <f t="shared" si="9"/>
        <v>107.68300000000001</v>
      </c>
      <c r="D44" s="980">
        <f t="shared" si="9"/>
        <v>111.577</v>
      </c>
      <c r="E44" s="980">
        <f t="shared" si="9"/>
        <v>114.40900000000001</v>
      </c>
      <c r="F44" s="980">
        <f t="shared" si="9"/>
        <v>124.962</v>
      </c>
      <c r="G44" s="1241">
        <f t="shared" si="7"/>
        <v>570.56500000000005</v>
      </c>
      <c r="H44" s="295"/>
      <c r="I44" s="295"/>
      <c r="J44" s="295"/>
    </row>
    <row r="45" spans="1:10" hidden="1" x14ac:dyDescent="0.25">
      <c r="A45" s="399" t="s">
        <v>83</v>
      </c>
      <c r="B45" s="637"/>
      <c r="C45" s="637"/>
      <c r="D45" s="637"/>
      <c r="E45" s="637"/>
      <c r="F45" s="637"/>
      <c r="G45" s="642">
        <f t="shared" si="7"/>
        <v>0</v>
      </c>
      <c r="H45" s="295"/>
      <c r="I45" s="295"/>
      <c r="J45" s="295"/>
    </row>
    <row r="46" spans="1:10" hidden="1" x14ac:dyDescent="0.25">
      <c r="A46" s="399" t="s">
        <v>84</v>
      </c>
      <c r="B46" s="637"/>
      <c r="C46" s="637"/>
      <c r="D46" s="637"/>
      <c r="E46" s="637"/>
      <c r="F46" s="637"/>
      <c r="G46" s="642">
        <f t="shared" si="7"/>
        <v>0</v>
      </c>
      <c r="H46" s="295"/>
      <c r="I46" s="295"/>
      <c r="J46" s="295"/>
    </row>
    <row r="47" spans="1:10" hidden="1" x14ac:dyDescent="0.25">
      <c r="A47" s="399" t="s">
        <v>85</v>
      </c>
      <c r="B47" s="637"/>
      <c r="C47" s="637"/>
      <c r="D47" s="637"/>
      <c r="E47" s="637"/>
      <c r="F47" s="637"/>
      <c r="G47" s="642">
        <f t="shared" si="7"/>
        <v>0</v>
      </c>
      <c r="H47" s="295"/>
      <c r="I47" s="295"/>
      <c r="J47" s="295"/>
    </row>
    <row r="48" spans="1:10" x14ac:dyDescent="0.25">
      <c r="A48" s="399" t="s">
        <v>86</v>
      </c>
      <c r="B48" s="637">
        <f>ROUND(B22*1.18,3)</f>
        <v>111.934</v>
      </c>
      <c r="C48" s="637">
        <f>ROUND(C22*1.18,3)</f>
        <v>107.68300000000001</v>
      </c>
      <c r="D48" s="637">
        <f t="shared" ref="D48:F48" si="10">ROUND(D22*1.18,3)</f>
        <v>111.577</v>
      </c>
      <c r="E48" s="637">
        <f t="shared" si="10"/>
        <v>114.40900000000001</v>
      </c>
      <c r="F48" s="637">
        <f t="shared" si="10"/>
        <v>124.962</v>
      </c>
      <c r="G48" s="642">
        <f t="shared" si="7"/>
        <v>570.56500000000005</v>
      </c>
      <c r="H48" s="295"/>
      <c r="I48" s="295"/>
      <c r="J48" s="295"/>
    </row>
    <row r="49" spans="1:10" x14ac:dyDescent="0.25">
      <c r="A49" s="399" t="s">
        <v>87</v>
      </c>
      <c r="B49" s="637"/>
      <c r="C49" s="637"/>
      <c r="D49" s="637"/>
      <c r="E49" s="637"/>
      <c r="F49" s="637"/>
      <c r="G49" s="642">
        <f t="shared" si="7"/>
        <v>0</v>
      </c>
      <c r="H49" s="295"/>
      <c r="I49" s="295"/>
      <c r="J49" s="295"/>
    </row>
    <row r="50" spans="1:10" x14ac:dyDescent="0.25">
      <c r="A50" s="400" t="s">
        <v>98</v>
      </c>
      <c r="B50" s="637"/>
      <c r="C50" s="637"/>
      <c r="D50" s="637"/>
      <c r="E50" s="637"/>
      <c r="F50" s="637"/>
      <c r="G50" s="642">
        <f t="shared" si="7"/>
        <v>0</v>
      </c>
      <c r="H50" s="295"/>
      <c r="I50" s="295"/>
      <c r="J50" s="295"/>
    </row>
    <row r="51" spans="1:10" x14ac:dyDescent="0.25">
      <c r="A51" s="400" t="s">
        <v>99</v>
      </c>
      <c r="B51" s="637"/>
      <c r="C51" s="637"/>
      <c r="D51" s="637"/>
      <c r="E51" s="637"/>
      <c r="F51" s="637"/>
      <c r="G51" s="642">
        <f t="shared" si="7"/>
        <v>0</v>
      </c>
      <c r="H51" s="295"/>
      <c r="I51" s="295"/>
      <c r="J51" s="295"/>
    </row>
    <row r="52" spans="1:10" x14ac:dyDescent="0.25">
      <c r="A52" s="1240" t="s">
        <v>100</v>
      </c>
      <c r="B52" s="1242">
        <f t="shared" ref="B52:F52" si="11">B37-B44</f>
        <v>54.445999999999998</v>
      </c>
      <c r="C52" s="1242">
        <f t="shared" si="11"/>
        <v>46.897000000000006</v>
      </c>
      <c r="D52" s="1242">
        <f t="shared" si="11"/>
        <v>66.603000000000009</v>
      </c>
      <c r="E52" s="1242">
        <f t="shared" si="11"/>
        <v>50.790999999999983</v>
      </c>
      <c r="F52" s="1242">
        <f t="shared" si="11"/>
        <v>21.35799999999999</v>
      </c>
      <c r="G52" s="1243">
        <f t="shared" si="7"/>
        <v>240.09500000000003</v>
      </c>
      <c r="H52" s="295"/>
      <c r="I52" s="295"/>
      <c r="J52" s="295"/>
    </row>
    <row r="53" spans="1:10" x14ac:dyDescent="0.25">
      <c r="A53" s="1239" t="s">
        <v>101</v>
      </c>
      <c r="B53" s="1238"/>
      <c r="C53" s="1244"/>
      <c r="D53" s="1244"/>
      <c r="E53" s="1244"/>
      <c r="F53" s="1244"/>
      <c r="G53" s="1245"/>
      <c r="H53" s="295"/>
      <c r="I53" s="295"/>
      <c r="J53" s="295"/>
    </row>
    <row r="54" spans="1:10" x14ac:dyDescent="0.25">
      <c r="A54" s="160" t="s">
        <v>95</v>
      </c>
      <c r="B54" s="963"/>
      <c r="C54" s="980"/>
      <c r="D54" s="980"/>
      <c r="E54" s="980"/>
      <c r="F54" s="980"/>
      <c r="G54" s="1241">
        <f>SUM(B54:F54)</f>
        <v>0</v>
      </c>
      <c r="H54" s="295"/>
      <c r="I54" s="295"/>
      <c r="J54" s="295"/>
    </row>
    <row r="55" spans="1:10" x14ac:dyDescent="0.25">
      <c r="A55" s="202" t="s">
        <v>96</v>
      </c>
      <c r="B55" s="963">
        <f>-пр.4.1!C93</f>
        <v>-40.365000000000002</v>
      </c>
      <c r="C55" s="963">
        <f>-пр.4.1!D93</f>
        <v>-18.952999999999999</v>
      </c>
      <c r="D55" s="963">
        <f>-пр.4.1!E93</f>
        <v>-49.66</v>
      </c>
      <c r="E55" s="963">
        <f>-пр.4.1!F93</f>
        <v>-28.635000000000002</v>
      </c>
      <c r="F55" s="963">
        <f>-пр.4.1!G93</f>
        <v>-7.524</v>
      </c>
      <c r="G55" s="1241">
        <f>SUM(B55:F55)</f>
        <v>-145.137</v>
      </c>
      <c r="H55" s="295"/>
      <c r="I55" s="295"/>
      <c r="J55" s="295"/>
    </row>
    <row r="56" spans="1:10" x14ac:dyDescent="0.25">
      <c r="A56" s="1237" t="s">
        <v>102</v>
      </c>
      <c r="B56" s="1246">
        <f>B55</f>
        <v>-40.365000000000002</v>
      </c>
      <c r="C56" s="1246">
        <f t="shared" ref="C56:F56" si="12">C55</f>
        <v>-18.952999999999999</v>
      </c>
      <c r="D56" s="1246">
        <f t="shared" si="12"/>
        <v>-49.66</v>
      </c>
      <c r="E56" s="1246">
        <f t="shared" si="12"/>
        <v>-28.635000000000002</v>
      </c>
      <c r="F56" s="1246">
        <f t="shared" si="12"/>
        <v>-7.524</v>
      </c>
      <c r="G56" s="1247">
        <f>SUM(B56:F56)</f>
        <v>-145.137</v>
      </c>
      <c r="H56" s="295"/>
      <c r="I56" s="295"/>
      <c r="J56" s="295"/>
    </row>
    <row r="57" spans="1:10" x14ac:dyDescent="0.25">
      <c r="A57" s="643" t="s">
        <v>103</v>
      </c>
      <c r="B57" s="644"/>
      <c r="C57" s="644"/>
      <c r="D57" s="644"/>
      <c r="E57" s="644"/>
      <c r="F57" s="644"/>
      <c r="G57" s="645"/>
      <c r="H57" s="295"/>
      <c r="I57" s="295"/>
      <c r="J57" s="295"/>
    </row>
    <row r="58" spans="1:10" x14ac:dyDescent="0.25">
      <c r="A58" s="160" t="s">
        <v>95</v>
      </c>
      <c r="B58" s="980"/>
      <c r="C58" s="980"/>
      <c r="D58" s="980"/>
      <c r="E58" s="980"/>
      <c r="F58" s="980"/>
      <c r="G58" s="642">
        <f t="shared" ref="G58:G70" si="13">SUM(B58:F58)</f>
        <v>0</v>
      </c>
      <c r="H58" s="295"/>
      <c r="I58" s="295"/>
      <c r="J58" s="295"/>
    </row>
    <row r="59" spans="1:10" x14ac:dyDescent="0.25">
      <c r="A59" s="400" t="s">
        <v>104</v>
      </c>
      <c r="B59" s="637"/>
      <c r="C59" s="637"/>
      <c r="D59" s="637"/>
      <c r="E59" s="637"/>
      <c r="F59" s="637"/>
      <c r="G59" s="642">
        <f t="shared" si="13"/>
        <v>0</v>
      </c>
      <c r="H59" s="295"/>
      <c r="I59" s="295"/>
      <c r="J59" s="295"/>
    </row>
    <row r="60" spans="1:10" x14ac:dyDescent="0.25">
      <c r="A60" s="400" t="s">
        <v>105</v>
      </c>
      <c r="B60" s="637"/>
      <c r="C60" s="637"/>
      <c r="D60" s="637"/>
      <c r="E60" s="637"/>
      <c r="F60" s="637"/>
      <c r="G60" s="642">
        <f t="shared" si="13"/>
        <v>0</v>
      </c>
      <c r="H60" s="295"/>
      <c r="I60" s="295"/>
      <c r="J60" s="295"/>
    </row>
    <row r="61" spans="1:10" x14ac:dyDescent="0.25">
      <c r="A61" s="160" t="s">
        <v>96</v>
      </c>
      <c r="B61" s="637"/>
      <c r="C61" s="637"/>
      <c r="D61" s="637"/>
      <c r="E61" s="637"/>
      <c r="F61" s="637"/>
      <c r="G61" s="642">
        <f t="shared" si="13"/>
        <v>0</v>
      </c>
      <c r="H61" s="295"/>
      <c r="I61" s="295"/>
      <c r="J61" s="295"/>
    </row>
    <row r="62" spans="1:10" x14ac:dyDescent="0.25">
      <c r="A62" s="400" t="s">
        <v>106</v>
      </c>
      <c r="B62" s="637"/>
      <c r="C62" s="637"/>
      <c r="D62" s="637"/>
      <c r="E62" s="637"/>
      <c r="F62" s="637"/>
      <c r="G62" s="642">
        <f t="shared" si="13"/>
        <v>0</v>
      </c>
      <c r="H62" s="295"/>
      <c r="I62" s="295"/>
      <c r="J62" s="295"/>
    </row>
    <row r="63" spans="1:10" x14ac:dyDescent="0.25">
      <c r="A63" s="1240" t="s">
        <v>107</v>
      </c>
      <c r="B63" s="640">
        <f t="shared" ref="B63:F63" si="14">B58</f>
        <v>0</v>
      </c>
      <c r="C63" s="640">
        <f t="shared" si="14"/>
        <v>0</v>
      </c>
      <c r="D63" s="640">
        <f t="shared" si="14"/>
        <v>0</v>
      </c>
      <c r="E63" s="640">
        <f t="shared" si="14"/>
        <v>0</v>
      </c>
      <c r="F63" s="640">
        <f t="shared" si="14"/>
        <v>0</v>
      </c>
      <c r="G63" s="641">
        <f t="shared" si="13"/>
        <v>0</v>
      </c>
      <c r="H63" s="295"/>
      <c r="I63" s="295"/>
      <c r="J63" s="295"/>
    </row>
    <row r="64" spans="1:10" x14ac:dyDescent="0.25">
      <c r="A64" s="1255" t="s">
        <v>108</v>
      </c>
      <c r="B64" s="1248">
        <f t="shared" ref="B64:F64" si="15">B52+B56+B63</f>
        <v>14.080999999999996</v>
      </c>
      <c r="C64" s="1248">
        <f t="shared" si="15"/>
        <v>27.944000000000006</v>
      </c>
      <c r="D64" s="1248">
        <f t="shared" si="15"/>
        <v>16.943000000000012</v>
      </c>
      <c r="E64" s="1248">
        <f t="shared" si="15"/>
        <v>22.155999999999981</v>
      </c>
      <c r="F64" s="1248">
        <f t="shared" si="15"/>
        <v>13.833999999999989</v>
      </c>
      <c r="G64" s="1249">
        <f t="shared" si="13"/>
        <v>94.957999999999984</v>
      </c>
      <c r="H64" s="295"/>
      <c r="I64" s="295"/>
      <c r="J64" s="295"/>
    </row>
    <row r="65" spans="1:10" x14ac:dyDescent="0.25">
      <c r="A65" s="160" t="s">
        <v>109</v>
      </c>
      <c r="B65" s="637"/>
      <c r="C65" s="637"/>
      <c r="D65" s="637"/>
      <c r="E65" s="637"/>
      <c r="F65" s="637"/>
      <c r="G65" s="642">
        <f t="shared" si="13"/>
        <v>0</v>
      </c>
      <c r="H65" s="295"/>
      <c r="I65" s="295"/>
      <c r="J65" s="295"/>
    </row>
    <row r="66" spans="1:10" x14ac:dyDescent="0.25">
      <c r="A66" s="401" t="s">
        <v>110</v>
      </c>
      <c r="B66" s="637"/>
      <c r="C66" s="637"/>
      <c r="D66" s="637"/>
      <c r="E66" s="637"/>
      <c r="F66" s="637"/>
      <c r="G66" s="642">
        <f t="shared" si="13"/>
        <v>0</v>
      </c>
      <c r="H66" s="295"/>
      <c r="I66" s="295"/>
      <c r="J66" s="295"/>
    </row>
    <row r="67" spans="1:10" x14ac:dyDescent="0.25">
      <c r="A67" s="401" t="s">
        <v>111</v>
      </c>
      <c r="B67" s="637"/>
      <c r="C67" s="637"/>
      <c r="D67" s="637"/>
      <c r="E67" s="637"/>
      <c r="F67" s="637"/>
      <c r="G67" s="642">
        <f t="shared" si="13"/>
        <v>0</v>
      </c>
      <c r="H67" s="295"/>
      <c r="I67" s="295"/>
      <c r="J67" s="295"/>
    </row>
    <row r="68" spans="1:10" x14ac:dyDescent="0.25">
      <c r="A68" s="401" t="s">
        <v>112</v>
      </c>
      <c r="B68" s="637"/>
      <c r="C68" s="637"/>
      <c r="D68" s="637"/>
      <c r="E68" s="637"/>
      <c r="F68" s="637"/>
      <c r="G68" s="642">
        <f t="shared" si="13"/>
        <v>0</v>
      </c>
      <c r="H68" s="295"/>
      <c r="I68" s="295"/>
      <c r="J68" s="295"/>
    </row>
    <row r="69" spans="1:10" x14ac:dyDescent="0.25">
      <c r="A69" s="401" t="s">
        <v>113</v>
      </c>
      <c r="B69" s="637"/>
      <c r="C69" s="637"/>
      <c r="D69" s="637"/>
      <c r="E69" s="637"/>
      <c r="F69" s="637"/>
      <c r="G69" s="642">
        <f t="shared" si="13"/>
        <v>0</v>
      </c>
      <c r="H69" s="295"/>
      <c r="I69" s="295"/>
      <c r="J69" s="295"/>
    </row>
    <row r="70" spans="1:10" x14ac:dyDescent="0.25">
      <c r="A70" s="646" t="s">
        <v>108</v>
      </c>
      <c r="B70" s="1037">
        <f t="shared" ref="B70:F70" si="16">B64</f>
        <v>14.080999999999996</v>
      </c>
      <c r="C70" s="1037">
        <f t="shared" si="16"/>
        <v>27.944000000000006</v>
      </c>
      <c r="D70" s="1037">
        <f t="shared" si="16"/>
        <v>16.943000000000012</v>
      </c>
      <c r="E70" s="1037">
        <f t="shared" si="16"/>
        <v>22.155999999999981</v>
      </c>
      <c r="F70" s="1037">
        <f t="shared" si="16"/>
        <v>13.833999999999989</v>
      </c>
      <c r="G70" s="1038">
        <f t="shared" si="13"/>
        <v>94.957999999999984</v>
      </c>
      <c r="H70" s="295"/>
      <c r="I70" s="295"/>
      <c r="J70" s="295"/>
    </row>
    <row r="71" spans="1:10" x14ac:dyDescent="0.25">
      <c r="A71" s="160" t="s">
        <v>114</v>
      </c>
      <c r="B71" s="637">
        <f>B70</f>
        <v>14.080999999999996</v>
      </c>
      <c r="C71" s="637">
        <f t="shared" ref="C71:F71" si="17">C70+B71</f>
        <v>42.025000000000006</v>
      </c>
      <c r="D71" s="637">
        <f t="shared" si="17"/>
        <v>58.968000000000018</v>
      </c>
      <c r="E71" s="637">
        <f t="shared" si="17"/>
        <v>81.123999999999995</v>
      </c>
      <c r="F71" s="637">
        <f t="shared" si="17"/>
        <v>94.957999999999984</v>
      </c>
      <c r="G71" s="642">
        <f>G70</f>
        <v>94.957999999999984</v>
      </c>
      <c r="H71" s="295"/>
      <c r="I71" s="295"/>
      <c r="J71" s="295"/>
    </row>
    <row r="72" spans="1:10" x14ac:dyDescent="0.25">
      <c r="A72" s="401" t="s">
        <v>115</v>
      </c>
      <c r="B72" s="637"/>
      <c r="C72" s="637"/>
      <c r="D72" s="637"/>
      <c r="E72" s="637"/>
      <c r="F72" s="637"/>
      <c r="G72" s="642">
        <f>SUM(B72:F72)</f>
        <v>0</v>
      </c>
      <c r="H72" s="295"/>
      <c r="I72" s="295"/>
      <c r="J72" s="295"/>
    </row>
    <row r="73" spans="1:10" x14ac:dyDescent="0.25">
      <c r="A73" s="160" t="s">
        <v>116</v>
      </c>
      <c r="B73" s="637">
        <v>0</v>
      </c>
      <c r="C73" s="637">
        <v>0</v>
      </c>
      <c r="D73" s="637">
        <v>0</v>
      </c>
      <c r="E73" s="637">
        <v>0</v>
      </c>
      <c r="F73" s="637">
        <v>0</v>
      </c>
      <c r="G73" s="642">
        <f>SUM(B73:F73)</f>
        <v>0</v>
      </c>
      <c r="H73" s="295"/>
      <c r="I73" s="295"/>
      <c r="J73" s="295"/>
    </row>
    <row r="74" spans="1:10" x14ac:dyDescent="0.25">
      <c r="A74" s="160" t="s">
        <v>117</v>
      </c>
      <c r="B74" s="637">
        <v>0</v>
      </c>
      <c r="C74" s="637">
        <v>0</v>
      </c>
      <c r="D74" s="637">
        <v>0</v>
      </c>
      <c r="E74" s="637">
        <v>0</v>
      </c>
      <c r="F74" s="637">
        <v>0</v>
      </c>
      <c r="G74" s="642">
        <f>SUM(B74:F74)</f>
        <v>0</v>
      </c>
      <c r="H74" s="295"/>
      <c r="I74" s="295"/>
      <c r="J74" s="295"/>
    </row>
    <row r="75" spans="1:10" x14ac:dyDescent="0.25">
      <c r="B75" s="295"/>
      <c r="C75" s="295"/>
      <c r="D75" s="295"/>
      <c r="E75" s="295"/>
      <c r="F75" s="295"/>
      <c r="G75" s="295"/>
      <c r="H75" s="295"/>
      <c r="I75" s="295"/>
      <c r="J75" s="295"/>
    </row>
    <row r="76" spans="1:10" x14ac:dyDescent="0.25">
      <c r="A76" s="428" t="s">
        <v>46</v>
      </c>
      <c r="B76" s="295"/>
      <c r="C76" s="295"/>
      <c r="D76" s="295"/>
      <c r="E76" s="295"/>
      <c r="F76" s="295"/>
      <c r="G76" s="295"/>
      <c r="H76" s="295"/>
      <c r="I76" s="295"/>
      <c r="J76" s="295"/>
    </row>
    <row r="77" spans="1:10" x14ac:dyDescent="0.25">
      <c r="B77" s="295"/>
      <c r="C77" s="295"/>
      <c r="D77" s="295"/>
      <c r="E77" s="295"/>
      <c r="F77" s="295"/>
      <c r="G77" s="295"/>
      <c r="H77" s="295"/>
      <c r="I77" s="295"/>
      <c r="J77" s="295"/>
    </row>
    <row r="78" spans="1:10" x14ac:dyDescent="0.25">
      <c r="A78" s="660" t="s">
        <v>835</v>
      </c>
      <c r="B78" s="1097"/>
      <c r="C78" s="290"/>
      <c r="D78" s="1469" t="s">
        <v>833</v>
      </c>
      <c r="E78" s="1469"/>
      <c r="F78" s="295"/>
      <c r="G78" s="295"/>
      <c r="H78" s="295"/>
      <c r="I78" s="295"/>
      <c r="J78" s="295"/>
    </row>
    <row r="79" spans="1:10" x14ac:dyDescent="0.25">
      <c r="B79" s="295"/>
      <c r="C79" s="295"/>
      <c r="D79" s="295"/>
      <c r="E79" s="295"/>
      <c r="F79" s="295"/>
      <c r="G79" s="295"/>
      <c r="H79" s="295"/>
      <c r="I79" s="295"/>
      <c r="J79" s="295"/>
    </row>
    <row r="80" spans="1:10" x14ac:dyDescent="0.25">
      <c r="B80" s="295"/>
      <c r="C80" s="295"/>
      <c r="D80" s="295"/>
      <c r="E80" s="295"/>
      <c r="F80" s="295"/>
      <c r="G80" s="295"/>
      <c r="H80" s="295"/>
      <c r="I80" s="295"/>
      <c r="J80" s="295"/>
    </row>
    <row r="81" spans="2:10" x14ac:dyDescent="0.25">
      <c r="B81" s="295"/>
      <c r="C81" s="295"/>
      <c r="D81" s="295"/>
      <c r="E81" s="295"/>
      <c r="F81" s="295"/>
      <c r="G81" s="295"/>
      <c r="H81" s="295"/>
      <c r="I81" s="295"/>
      <c r="J81" s="295"/>
    </row>
    <row r="82" spans="2:10" x14ac:dyDescent="0.25">
      <c r="B82" s="295"/>
      <c r="C82" s="295"/>
      <c r="D82" s="295"/>
      <c r="E82" s="295"/>
      <c r="F82" s="295"/>
      <c r="G82" s="295"/>
      <c r="H82" s="295"/>
      <c r="I82" s="295"/>
      <c r="J82" s="295"/>
    </row>
    <row r="83" spans="2:10" x14ac:dyDescent="0.25">
      <c r="B83" s="295"/>
      <c r="C83" s="295"/>
      <c r="D83" s="295"/>
      <c r="E83" s="295"/>
      <c r="F83" s="295"/>
      <c r="G83" s="295"/>
      <c r="H83" s="295"/>
      <c r="I83" s="295"/>
      <c r="J83" s="295"/>
    </row>
    <row r="84" spans="2:10" x14ac:dyDescent="0.25">
      <c r="B84" s="295"/>
      <c r="C84" s="295"/>
      <c r="D84" s="295"/>
      <c r="E84" s="295"/>
      <c r="F84" s="295"/>
      <c r="G84" s="295"/>
      <c r="H84" s="295"/>
      <c r="I84" s="295"/>
      <c r="J84" s="295"/>
    </row>
    <row r="85" spans="2:10" x14ac:dyDescent="0.25">
      <c r="B85" s="295"/>
      <c r="C85" s="295"/>
      <c r="D85" s="295"/>
      <c r="E85" s="295"/>
      <c r="F85" s="295"/>
      <c r="G85" s="295"/>
      <c r="H85" s="295"/>
      <c r="I85" s="295"/>
      <c r="J85" s="295"/>
    </row>
    <row r="86" spans="2:10" x14ac:dyDescent="0.25">
      <c r="B86" s="295"/>
      <c r="C86" s="295"/>
      <c r="D86" s="295"/>
      <c r="E86" s="295"/>
      <c r="F86" s="295"/>
      <c r="G86" s="295"/>
      <c r="H86" s="295"/>
      <c r="I86" s="295"/>
      <c r="J86" s="295"/>
    </row>
    <row r="87" spans="2:10" x14ac:dyDescent="0.25">
      <c r="B87" s="295"/>
      <c r="C87" s="295"/>
      <c r="D87" s="295"/>
      <c r="E87" s="295"/>
      <c r="F87" s="295"/>
      <c r="G87" s="295"/>
      <c r="H87" s="295"/>
      <c r="I87" s="295"/>
      <c r="J87" s="295"/>
    </row>
    <row r="88" spans="2:10" x14ac:dyDescent="0.25">
      <c r="B88" s="295"/>
      <c r="C88" s="295"/>
      <c r="D88" s="295"/>
      <c r="E88" s="295"/>
      <c r="F88" s="295"/>
      <c r="G88" s="295"/>
      <c r="H88" s="295"/>
      <c r="I88" s="295"/>
      <c r="J88" s="295"/>
    </row>
    <row r="89" spans="2:10" x14ac:dyDescent="0.25">
      <c r="B89" s="295"/>
      <c r="C89" s="295"/>
      <c r="D89" s="295"/>
      <c r="E89" s="295"/>
      <c r="F89" s="295"/>
      <c r="G89" s="295"/>
      <c r="H89" s="295"/>
      <c r="I89" s="295"/>
      <c r="J89" s="295"/>
    </row>
    <row r="90" spans="2:10" x14ac:dyDescent="0.25">
      <c r="B90" s="295"/>
      <c r="C90" s="295"/>
      <c r="D90" s="295"/>
      <c r="E90" s="295"/>
      <c r="F90" s="295"/>
      <c r="G90" s="295"/>
      <c r="H90" s="295"/>
      <c r="I90" s="295"/>
      <c r="J90" s="295"/>
    </row>
    <row r="91" spans="2:10" x14ac:dyDescent="0.25">
      <c r="B91" s="295"/>
      <c r="C91" s="295"/>
      <c r="D91" s="295"/>
      <c r="E91" s="295"/>
      <c r="F91" s="295"/>
      <c r="G91" s="295"/>
      <c r="H91" s="295"/>
      <c r="I91" s="295"/>
      <c r="J91" s="295"/>
    </row>
    <row r="92" spans="2:10" x14ac:dyDescent="0.25">
      <c r="B92" s="295"/>
      <c r="C92" s="295"/>
      <c r="D92" s="295"/>
      <c r="E92" s="295"/>
      <c r="F92" s="295"/>
      <c r="G92" s="295"/>
      <c r="H92" s="295"/>
      <c r="I92" s="295"/>
      <c r="J92" s="295"/>
    </row>
    <row r="93" spans="2:10" x14ac:dyDescent="0.25">
      <c r="B93" s="295"/>
      <c r="C93" s="295"/>
      <c r="D93" s="295"/>
      <c r="E93" s="295"/>
      <c r="F93" s="295"/>
      <c r="G93" s="295"/>
      <c r="H93" s="295"/>
      <c r="I93" s="295"/>
      <c r="J93" s="295"/>
    </row>
    <row r="94" spans="2:10" x14ac:dyDescent="0.25">
      <c r="B94" s="295"/>
      <c r="C94" s="295"/>
      <c r="D94" s="295"/>
      <c r="E94" s="295"/>
      <c r="F94" s="295"/>
      <c r="G94" s="295"/>
      <c r="H94" s="295"/>
      <c r="I94" s="295"/>
      <c r="J94" s="295"/>
    </row>
    <row r="95" spans="2:10" x14ac:dyDescent="0.25">
      <c r="B95" s="295"/>
      <c r="C95" s="295"/>
      <c r="D95" s="295"/>
      <c r="E95" s="295"/>
      <c r="F95" s="295"/>
      <c r="G95" s="295"/>
      <c r="H95" s="295"/>
      <c r="I95" s="295"/>
      <c r="J95" s="295"/>
    </row>
    <row r="96" spans="2:10" x14ac:dyDescent="0.25">
      <c r="B96" s="295"/>
      <c r="C96" s="295"/>
      <c r="D96" s="295"/>
      <c r="E96" s="295"/>
      <c r="F96" s="295"/>
      <c r="G96" s="295"/>
      <c r="H96" s="295"/>
      <c r="I96" s="295"/>
      <c r="J96" s="295"/>
    </row>
    <row r="97" spans="2:10" x14ac:dyDescent="0.25">
      <c r="B97" s="295"/>
      <c r="C97" s="295"/>
      <c r="D97" s="295"/>
      <c r="E97" s="295"/>
      <c r="F97" s="295"/>
      <c r="G97" s="295"/>
      <c r="H97" s="295"/>
      <c r="I97" s="295"/>
      <c r="J97" s="295"/>
    </row>
    <row r="98" spans="2:10" x14ac:dyDescent="0.25">
      <c r="B98" s="295"/>
      <c r="C98" s="295"/>
      <c r="D98" s="295"/>
      <c r="E98" s="295"/>
      <c r="F98" s="295"/>
      <c r="G98" s="295"/>
      <c r="H98" s="295"/>
      <c r="I98" s="295"/>
      <c r="J98" s="295"/>
    </row>
    <row r="99" spans="2:10" x14ac:dyDescent="0.25">
      <c r="B99" s="295"/>
      <c r="C99" s="295"/>
      <c r="D99" s="295"/>
      <c r="E99" s="295"/>
      <c r="F99" s="295"/>
      <c r="G99" s="295"/>
      <c r="H99" s="295"/>
      <c r="I99" s="295"/>
      <c r="J99" s="295"/>
    </row>
    <row r="100" spans="2:10" x14ac:dyDescent="0.25">
      <c r="B100" s="295"/>
      <c r="C100" s="295"/>
      <c r="D100" s="295"/>
      <c r="E100" s="295"/>
      <c r="F100" s="295"/>
      <c r="G100" s="295"/>
      <c r="H100" s="295"/>
      <c r="I100" s="295"/>
      <c r="J100" s="295"/>
    </row>
    <row r="101" spans="2:10" x14ac:dyDescent="0.25">
      <c r="B101" s="295"/>
      <c r="C101" s="295"/>
      <c r="D101" s="295"/>
      <c r="E101" s="295"/>
      <c r="F101" s="295"/>
      <c r="G101" s="295"/>
      <c r="H101" s="295"/>
      <c r="I101" s="295"/>
      <c r="J101" s="295"/>
    </row>
    <row r="102" spans="2:10" x14ac:dyDescent="0.25">
      <c r="B102" s="295"/>
      <c r="C102" s="295"/>
      <c r="D102" s="295"/>
      <c r="E102" s="295"/>
      <c r="F102" s="295"/>
      <c r="G102" s="295"/>
      <c r="H102" s="295"/>
      <c r="I102" s="295"/>
      <c r="J102" s="295"/>
    </row>
    <row r="103" spans="2:10" x14ac:dyDescent="0.25">
      <c r="B103" s="295"/>
      <c r="C103" s="295"/>
      <c r="D103" s="295"/>
      <c r="E103" s="295"/>
      <c r="F103" s="295"/>
      <c r="G103" s="295"/>
      <c r="H103" s="295"/>
      <c r="I103" s="295"/>
      <c r="J103" s="295"/>
    </row>
    <row r="104" spans="2:10" x14ac:dyDescent="0.25">
      <c r="B104" s="295"/>
      <c r="C104" s="295"/>
      <c r="D104" s="295"/>
      <c r="E104" s="295"/>
      <c r="F104" s="295"/>
      <c r="G104" s="295"/>
      <c r="H104" s="295"/>
      <c r="I104" s="295"/>
      <c r="J104" s="295"/>
    </row>
    <row r="105" spans="2:10" x14ac:dyDescent="0.25">
      <c r="B105" s="295"/>
      <c r="C105" s="295"/>
      <c r="D105" s="295"/>
      <c r="E105" s="295"/>
      <c r="F105" s="295"/>
      <c r="G105" s="295"/>
      <c r="H105" s="295"/>
      <c r="I105" s="295"/>
      <c r="J105" s="295"/>
    </row>
    <row r="106" spans="2:10" x14ac:dyDescent="0.25">
      <c r="B106" s="295"/>
      <c r="C106" s="295"/>
      <c r="D106" s="295"/>
      <c r="E106" s="295"/>
      <c r="F106" s="295"/>
      <c r="G106" s="295"/>
      <c r="H106" s="295"/>
      <c r="I106" s="295"/>
      <c r="J106" s="295"/>
    </row>
    <row r="107" spans="2:10" x14ac:dyDescent="0.25">
      <c r="B107" s="295"/>
      <c r="C107" s="295"/>
      <c r="D107" s="295"/>
      <c r="E107" s="295"/>
      <c r="F107" s="295"/>
      <c r="G107" s="295"/>
      <c r="H107" s="295"/>
      <c r="I107" s="295"/>
      <c r="J107" s="295"/>
    </row>
    <row r="108" spans="2:10" x14ac:dyDescent="0.25">
      <c r="B108" s="295"/>
      <c r="C108" s="295"/>
      <c r="D108" s="295"/>
      <c r="E108" s="295"/>
      <c r="F108" s="295"/>
      <c r="G108" s="295"/>
      <c r="H108" s="295"/>
      <c r="I108" s="295"/>
      <c r="J108" s="295"/>
    </row>
    <row r="109" spans="2:10" x14ac:dyDescent="0.25">
      <c r="B109" s="295"/>
      <c r="C109" s="295"/>
      <c r="D109" s="295"/>
      <c r="E109" s="295"/>
      <c r="F109" s="295"/>
      <c r="G109" s="295"/>
      <c r="H109" s="295"/>
      <c r="I109" s="295"/>
      <c r="J109" s="295"/>
    </row>
    <row r="110" spans="2:10" x14ac:dyDescent="0.25">
      <c r="B110" s="295"/>
      <c r="C110" s="295"/>
      <c r="D110" s="295"/>
      <c r="E110" s="295"/>
      <c r="F110" s="295"/>
      <c r="G110" s="295"/>
      <c r="H110" s="295"/>
      <c r="I110" s="295"/>
      <c r="J110" s="295"/>
    </row>
    <row r="111" spans="2:10" x14ac:dyDescent="0.25">
      <c r="B111" s="295"/>
      <c r="C111" s="295"/>
      <c r="D111" s="295"/>
      <c r="E111" s="295"/>
      <c r="F111" s="295"/>
      <c r="G111" s="295"/>
      <c r="H111" s="295"/>
      <c r="I111" s="295"/>
      <c r="J111" s="295"/>
    </row>
    <row r="112" spans="2:10" x14ac:dyDescent="0.25">
      <c r="B112" s="295"/>
      <c r="C112" s="295"/>
      <c r="D112" s="295"/>
      <c r="E112" s="295"/>
      <c r="F112" s="295"/>
      <c r="G112" s="295"/>
      <c r="H112" s="295"/>
      <c r="I112" s="295"/>
      <c r="J112" s="295"/>
    </row>
    <row r="113" spans="2:10" x14ac:dyDescent="0.25">
      <c r="B113" s="295"/>
      <c r="C113" s="295"/>
      <c r="D113" s="295"/>
      <c r="E113" s="295"/>
      <c r="F113" s="295"/>
      <c r="G113" s="295"/>
      <c r="H113" s="295"/>
      <c r="I113" s="295"/>
      <c r="J113" s="295"/>
    </row>
    <row r="114" spans="2:10" x14ac:dyDescent="0.25">
      <c r="B114" s="295"/>
      <c r="C114" s="295"/>
      <c r="D114" s="295"/>
      <c r="E114" s="295"/>
      <c r="F114" s="295"/>
      <c r="G114" s="295"/>
      <c r="H114" s="295"/>
      <c r="I114" s="295"/>
      <c r="J114" s="295"/>
    </row>
    <row r="115" spans="2:10" x14ac:dyDescent="0.25">
      <c r="B115" s="295"/>
      <c r="C115" s="295"/>
      <c r="D115" s="295"/>
      <c r="E115" s="295"/>
      <c r="F115" s="295"/>
      <c r="G115" s="295"/>
      <c r="H115" s="295"/>
      <c r="I115" s="295"/>
      <c r="J115" s="295"/>
    </row>
    <row r="116" spans="2:10" x14ac:dyDescent="0.25">
      <c r="B116" s="295"/>
      <c r="C116" s="295"/>
      <c r="D116" s="295"/>
      <c r="E116" s="295"/>
      <c r="F116" s="295"/>
      <c r="G116" s="295"/>
      <c r="H116" s="295"/>
      <c r="I116" s="295"/>
      <c r="J116" s="295"/>
    </row>
    <row r="117" spans="2:10" x14ac:dyDescent="0.25">
      <c r="B117" s="295"/>
      <c r="C117" s="295"/>
      <c r="D117" s="295"/>
      <c r="E117" s="295"/>
      <c r="F117" s="295"/>
      <c r="G117" s="295"/>
      <c r="H117" s="295"/>
      <c r="I117" s="295"/>
      <c r="J117" s="295"/>
    </row>
    <row r="118" spans="2:10" x14ac:dyDescent="0.25">
      <c r="B118" s="295"/>
      <c r="C118" s="295"/>
      <c r="D118" s="295"/>
      <c r="E118" s="295"/>
      <c r="F118" s="295"/>
      <c r="G118" s="295"/>
      <c r="H118" s="295"/>
      <c r="I118" s="295"/>
      <c r="J118" s="295"/>
    </row>
    <row r="119" spans="2:10" x14ac:dyDescent="0.25">
      <c r="B119" s="295"/>
      <c r="C119" s="295"/>
      <c r="D119" s="295"/>
      <c r="E119" s="295"/>
      <c r="F119" s="295"/>
      <c r="G119" s="295"/>
      <c r="H119" s="295"/>
      <c r="I119" s="295"/>
      <c r="J119" s="295"/>
    </row>
    <row r="120" spans="2:10" x14ac:dyDescent="0.25">
      <c r="B120" s="295"/>
      <c r="C120" s="295"/>
      <c r="D120" s="295"/>
      <c r="E120" s="295"/>
      <c r="F120" s="295"/>
      <c r="G120" s="295"/>
      <c r="H120" s="295"/>
      <c r="I120" s="295"/>
      <c r="J120" s="295"/>
    </row>
    <row r="121" spans="2:10" x14ac:dyDescent="0.25">
      <c r="B121" s="295"/>
      <c r="C121" s="295"/>
      <c r="D121" s="295"/>
      <c r="E121" s="295"/>
      <c r="F121" s="295"/>
      <c r="G121" s="295"/>
      <c r="H121" s="295"/>
      <c r="I121" s="295"/>
      <c r="J121" s="295"/>
    </row>
    <row r="122" spans="2:10" x14ac:dyDescent="0.25">
      <c r="B122" s="295"/>
      <c r="C122" s="295"/>
      <c r="D122" s="295"/>
      <c r="E122" s="295"/>
      <c r="F122" s="295"/>
      <c r="G122" s="295"/>
      <c r="H122" s="295"/>
      <c r="I122" s="295"/>
      <c r="J122" s="295"/>
    </row>
    <row r="123" spans="2:10" x14ac:dyDescent="0.25">
      <c r="B123" s="295"/>
      <c r="C123" s="295"/>
      <c r="D123" s="295"/>
      <c r="E123" s="295"/>
      <c r="F123" s="295"/>
      <c r="G123" s="295"/>
      <c r="H123" s="295"/>
      <c r="I123" s="295"/>
      <c r="J123" s="295"/>
    </row>
    <row r="124" spans="2:10" x14ac:dyDescent="0.25">
      <c r="B124" s="295"/>
      <c r="C124" s="295"/>
      <c r="D124" s="295"/>
      <c r="E124" s="295"/>
      <c r="F124" s="295"/>
      <c r="G124" s="295"/>
      <c r="H124" s="295"/>
      <c r="I124" s="295"/>
      <c r="J124" s="295"/>
    </row>
    <row r="125" spans="2:10" x14ac:dyDescent="0.25">
      <c r="B125" s="295"/>
      <c r="C125" s="295"/>
      <c r="D125" s="295"/>
      <c r="E125" s="295"/>
      <c r="F125" s="295"/>
      <c r="G125" s="295"/>
      <c r="H125" s="295"/>
      <c r="I125" s="295"/>
      <c r="J125" s="295"/>
    </row>
    <row r="126" spans="2:10" x14ac:dyDescent="0.25">
      <c r="B126" s="295"/>
      <c r="C126" s="295"/>
      <c r="D126" s="295"/>
      <c r="E126" s="295"/>
      <c r="F126" s="295"/>
      <c r="G126" s="295"/>
      <c r="H126" s="295"/>
      <c r="I126" s="295"/>
      <c r="J126" s="295"/>
    </row>
    <row r="127" spans="2:10" x14ac:dyDescent="0.25">
      <c r="B127" s="295"/>
      <c r="C127" s="295"/>
      <c r="D127" s="295"/>
      <c r="E127" s="295"/>
      <c r="F127" s="295"/>
      <c r="G127" s="295"/>
      <c r="H127" s="295"/>
      <c r="I127" s="295"/>
      <c r="J127" s="295"/>
    </row>
    <row r="128" spans="2:10" x14ac:dyDescent="0.25">
      <c r="B128" s="295"/>
      <c r="C128" s="295"/>
      <c r="D128" s="295"/>
      <c r="E128" s="295"/>
      <c r="F128" s="295"/>
      <c r="G128" s="295"/>
      <c r="H128" s="295"/>
      <c r="I128" s="295"/>
      <c r="J128" s="295"/>
    </row>
    <row r="129" spans="2:10" x14ac:dyDescent="0.25">
      <c r="B129" s="295"/>
      <c r="C129" s="295"/>
      <c r="D129" s="295"/>
      <c r="E129" s="295"/>
      <c r="F129" s="295"/>
      <c r="G129" s="295"/>
      <c r="H129" s="295"/>
      <c r="I129" s="295"/>
      <c r="J129" s="295"/>
    </row>
    <row r="130" spans="2:10" x14ac:dyDescent="0.25">
      <c r="B130" s="295"/>
      <c r="C130" s="295"/>
      <c r="D130" s="295"/>
      <c r="E130" s="295"/>
      <c r="F130" s="295"/>
      <c r="G130" s="295"/>
      <c r="H130" s="295"/>
      <c r="I130" s="295"/>
      <c r="J130" s="295"/>
    </row>
    <row r="131" spans="2:10" x14ac:dyDescent="0.25">
      <c r="B131" s="295"/>
      <c r="C131" s="295"/>
      <c r="D131" s="295"/>
      <c r="E131" s="295"/>
      <c r="F131" s="295"/>
      <c r="G131" s="295"/>
      <c r="H131" s="295"/>
      <c r="I131" s="295"/>
      <c r="J131" s="295"/>
    </row>
    <row r="132" spans="2:10" x14ac:dyDescent="0.25">
      <c r="B132" s="295"/>
      <c r="C132" s="295"/>
      <c r="D132" s="295"/>
      <c r="E132" s="295"/>
      <c r="F132" s="295"/>
      <c r="G132" s="295"/>
      <c r="H132" s="295"/>
      <c r="I132" s="295"/>
      <c r="J132" s="295"/>
    </row>
    <row r="133" spans="2:10" x14ac:dyDescent="0.25">
      <c r="B133" s="295"/>
      <c r="C133" s="295"/>
      <c r="D133" s="295"/>
      <c r="E133" s="295"/>
      <c r="F133" s="295"/>
      <c r="G133" s="295"/>
      <c r="H133" s="295"/>
      <c r="I133" s="295"/>
      <c r="J133" s="295"/>
    </row>
    <row r="134" spans="2:10" x14ac:dyDescent="0.25">
      <c r="B134" s="295"/>
      <c r="C134" s="295"/>
      <c r="D134" s="295"/>
      <c r="E134" s="295"/>
      <c r="F134" s="295"/>
      <c r="G134" s="295"/>
      <c r="H134" s="295"/>
      <c r="I134" s="295"/>
      <c r="J134" s="295"/>
    </row>
    <row r="135" spans="2:10" x14ac:dyDescent="0.25">
      <c r="B135" s="295"/>
      <c r="C135" s="295"/>
      <c r="D135" s="295"/>
      <c r="E135" s="295"/>
      <c r="F135" s="295"/>
      <c r="G135" s="295"/>
      <c r="H135" s="295"/>
      <c r="I135" s="295"/>
      <c r="J135" s="295"/>
    </row>
    <row r="136" spans="2:10" x14ac:dyDescent="0.25">
      <c r="B136" s="295"/>
      <c r="C136" s="295"/>
      <c r="D136" s="295"/>
      <c r="E136" s="295"/>
      <c r="F136" s="295"/>
      <c r="G136" s="295"/>
      <c r="H136" s="295"/>
      <c r="I136" s="295"/>
      <c r="J136" s="295"/>
    </row>
    <row r="137" spans="2:10" x14ac:dyDescent="0.25">
      <c r="B137" s="295"/>
      <c r="C137" s="295"/>
      <c r="D137" s="295"/>
      <c r="E137" s="295"/>
      <c r="F137" s="295"/>
      <c r="G137" s="295"/>
      <c r="H137" s="295"/>
      <c r="I137" s="295"/>
      <c r="J137" s="295"/>
    </row>
    <row r="138" spans="2:10" x14ac:dyDescent="0.25">
      <c r="B138" s="295"/>
      <c r="C138" s="295"/>
      <c r="D138" s="295"/>
      <c r="E138" s="295"/>
      <c r="F138" s="295"/>
      <c r="G138" s="295"/>
      <c r="H138" s="295"/>
      <c r="I138" s="295"/>
      <c r="J138" s="295"/>
    </row>
    <row r="139" spans="2:10" x14ac:dyDescent="0.25">
      <c r="B139" s="295"/>
      <c r="C139" s="295"/>
      <c r="D139" s="295"/>
      <c r="E139" s="295"/>
      <c r="F139" s="295"/>
      <c r="G139" s="295"/>
      <c r="H139" s="295"/>
      <c r="I139" s="295"/>
      <c r="J139" s="295"/>
    </row>
    <row r="140" spans="2:10" x14ac:dyDescent="0.25">
      <c r="B140" s="295"/>
      <c r="C140" s="295"/>
      <c r="D140" s="295"/>
      <c r="E140" s="295"/>
      <c r="F140" s="295"/>
      <c r="G140" s="295"/>
      <c r="H140" s="295"/>
      <c r="I140" s="295"/>
      <c r="J140" s="295"/>
    </row>
    <row r="141" spans="2:10" x14ac:dyDescent="0.25">
      <c r="B141" s="295"/>
      <c r="C141" s="295"/>
      <c r="D141" s="295"/>
      <c r="E141" s="295"/>
      <c r="F141" s="295"/>
      <c r="G141" s="295"/>
      <c r="H141" s="295"/>
      <c r="I141" s="295"/>
      <c r="J141" s="295"/>
    </row>
    <row r="142" spans="2:10" x14ac:dyDescent="0.25">
      <c r="B142" s="295"/>
      <c r="C142" s="295"/>
      <c r="D142" s="295"/>
      <c r="E142" s="295"/>
      <c r="F142" s="295"/>
      <c r="G142" s="295"/>
      <c r="H142" s="295"/>
      <c r="I142" s="295"/>
      <c r="J142" s="295"/>
    </row>
    <row r="143" spans="2:10" x14ac:dyDescent="0.25">
      <c r="B143" s="295"/>
      <c r="C143" s="295"/>
      <c r="D143" s="295"/>
      <c r="E143" s="295"/>
      <c r="F143" s="295"/>
      <c r="G143" s="295"/>
      <c r="H143" s="295"/>
      <c r="I143" s="295"/>
      <c r="J143" s="295"/>
    </row>
    <row r="144" spans="2:10" x14ac:dyDescent="0.25">
      <c r="B144" s="295"/>
      <c r="C144" s="295"/>
      <c r="D144" s="295"/>
      <c r="E144" s="295"/>
      <c r="F144" s="295"/>
      <c r="G144" s="295"/>
      <c r="H144" s="295"/>
      <c r="I144" s="295"/>
      <c r="J144" s="295"/>
    </row>
    <row r="145" spans="2:10" x14ac:dyDescent="0.25">
      <c r="B145" s="295"/>
      <c r="C145" s="295"/>
      <c r="D145" s="295"/>
      <c r="E145" s="295"/>
      <c r="F145" s="295"/>
      <c r="G145" s="295"/>
      <c r="H145" s="295"/>
      <c r="I145" s="295"/>
      <c r="J145" s="295"/>
    </row>
    <row r="146" spans="2:10" x14ac:dyDescent="0.25">
      <c r="B146" s="295"/>
      <c r="C146" s="295"/>
      <c r="D146" s="295"/>
      <c r="E146" s="295"/>
      <c r="F146" s="295"/>
      <c r="G146" s="295"/>
      <c r="H146" s="295"/>
      <c r="I146" s="295"/>
      <c r="J146" s="295"/>
    </row>
    <row r="147" spans="2:10" x14ac:dyDescent="0.25">
      <c r="B147" s="295"/>
      <c r="C147" s="295"/>
      <c r="D147" s="295"/>
      <c r="E147" s="295"/>
      <c r="F147" s="295"/>
      <c r="G147" s="295"/>
      <c r="H147" s="295"/>
      <c r="I147" s="295"/>
      <c r="J147" s="295"/>
    </row>
    <row r="148" spans="2:10" x14ac:dyDescent="0.25">
      <c r="B148" s="295"/>
      <c r="C148" s="295"/>
      <c r="D148" s="295"/>
      <c r="E148" s="295"/>
      <c r="F148" s="295"/>
      <c r="G148" s="295"/>
      <c r="H148" s="295"/>
      <c r="I148" s="295"/>
      <c r="J148" s="295"/>
    </row>
    <row r="149" spans="2:10" x14ac:dyDescent="0.25">
      <c r="B149" s="295"/>
      <c r="C149" s="295"/>
      <c r="D149" s="295"/>
      <c r="E149" s="295"/>
      <c r="F149" s="295"/>
      <c r="G149" s="295"/>
      <c r="H149" s="295"/>
      <c r="I149" s="295"/>
      <c r="J149" s="295"/>
    </row>
    <row r="150" spans="2:10" x14ac:dyDescent="0.25">
      <c r="B150" s="295"/>
      <c r="C150" s="295"/>
      <c r="D150" s="295"/>
      <c r="E150" s="295"/>
      <c r="F150" s="295"/>
      <c r="G150" s="295"/>
      <c r="H150" s="295"/>
      <c r="I150" s="295"/>
      <c r="J150" s="295"/>
    </row>
    <row r="151" spans="2:10" x14ac:dyDescent="0.25">
      <c r="B151" s="295"/>
      <c r="C151" s="295"/>
      <c r="D151" s="295"/>
      <c r="E151" s="295"/>
      <c r="F151" s="295"/>
      <c r="G151" s="295"/>
      <c r="H151" s="295"/>
      <c r="I151" s="295"/>
      <c r="J151" s="295"/>
    </row>
    <row r="152" spans="2:10" x14ac:dyDescent="0.25">
      <c r="B152" s="295"/>
      <c r="C152" s="295"/>
      <c r="D152" s="295"/>
      <c r="E152" s="295"/>
      <c r="F152" s="295"/>
      <c r="G152" s="295"/>
      <c r="H152" s="295"/>
      <c r="I152" s="295"/>
      <c r="J152" s="295"/>
    </row>
    <row r="153" spans="2:10" x14ac:dyDescent="0.25">
      <c r="B153" s="295"/>
      <c r="C153" s="295"/>
      <c r="D153" s="295"/>
      <c r="E153" s="295"/>
      <c r="F153" s="295"/>
      <c r="G153" s="295"/>
      <c r="H153" s="295"/>
      <c r="I153" s="295"/>
      <c r="J153" s="295"/>
    </row>
    <row r="154" spans="2:10" x14ac:dyDescent="0.25">
      <c r="B154" s="295"/>
      <c r="C154" s="295"/>
      <c r="D154" s="295"/>
      <c r="E154" s="295"/>
      <c r="F154" s="295"/>
      <c r="G154" s="295"/>
      <c r="H154" s="295"/>
      <c r="I154" s="295"/>
      <c r="J154" s="295"/>
    </row>
    <row r="155" spans="2:10" x14ac:dyDescent="0.25">
      <c r="B155" s="295"/>
      <c r="C155" s="295"/>
      <c r="D155" s="295"/>
      <c r="E155" s="295"/>
      <c r="F155" s="295"/>
      <c r="G155" s="295"/>
      <c r="H155" s="295"/>
      <c r="I155" s="295"/>
      <c r="J155" s="295"/>
    </row>
    <row r="156" spans="2:10" x14ac:dyDescent="0.25">
      <c r="B156" s="295"/>
      <c r="C156" s="295"/>
      <c r="D156" s="295"/>
      <c r="E156" s="295"/>
      <c r="F156" s="295"/>
      <c r="G156" s="295"/>
      <c r="H156" s="295"/>
      <c r="I156" s="295"/>
      <c r="J156" s="295"/>
    </row>
    <row r="157" spans="2:10" x14ac:dyDescent="0.25">
      <c r="B157" s="295"/>
      <c r="C157" s="295"/>
      <c r="D157" s="295"/>
      <c r="E157" s="295"/>
      <c r="F157" s="295"/>
      <c r="G157" s="295"/>
      <c r="H157" s="295"/>
      <c r="I157" s="295"/>
      <c r="J157" s="295"/>
    </row>
    <row r="158" spans="2:10" x14ac:dyDescent="0.25">
      <c r="B158" s="295"/>
      <c r="C158" s="295"/>
      <c r="D158" s="295"/>
      <c r="E158" s="295"/>
      <c r="F158" s="295"/>
      <c r="G158" s="295"/>
      <c r="H158" s="295"/>
      <c r="I158" s="295"/>
      <c r="J158" s="295"/>
    </row>
    <row r="159" spans="2:10" x14ac:dyDescent="0.25">
      <c r="B159" s="295"/>
      <c r="C159" s="295"/>
      <c r="D159" s="295"/>
      <c r="E159" s="295"/>
      <c r="F159" s="295"/>
      <c r="G159" s="295"/>
      <c r="H159" s="295"/>
      <c r="I159" s="295"/>
      <c r="J159" s="295"/>
    </row>
    <row r="160" spans="2:10" x14ac:dyDescent="0.25">
      <c r="B160" s="295"/>
      <c r="C160" s="295"/>
      <c r="D160" s="295"/>
      <c r="E160" s="295"/>
      <c r="F160" s="295"/>
      <c r="G160" s="295"/>
      <c r="H160" s="295"/>
      <c r="I160" s="295"/>
      <c r="J160" s="295"/>
    </row>
    <row r="161" spans="2:10" x14ac:dyDescent="0.25">
      <c r="B161" s="295"/>
      <c r="C161" s="295"/>
      <c r="D161" s="295"/>
      <c r="E161" s="295"/>
      <c r="F161" s="295"/>
      <c r="G161" s="295"/>
      <c r="H161" s="295"/>
      <c r="I161" s="295"/>
      <c r="J161" s="295"/>
    </row>
    <row r="162" spans="2:10" x14ac:dyDescent="0.25">
      <c r="B162" s="295"/>
      <c r="C162" s="295"/>
      <c r="D162" s="295"/>
      <c r="E162" s="295"/>
      <c r="F162" s="295"/>
      <c r="G162" s="295"/>
      <c r="H162" s="295"/>
      <c r="I162" s="295"/>
      <c r="J162" s="295"/>
    </row>
    <row r="163" spans="2:10" x14ac:dyDescent="0.25">
      <c r="B163" s="295"/>
      <c r="C163" s="295"/>
      <c r="D163" s="295"/>
      <c r="E163" s="295"/>
      <c r="F163" s="295"/>
      <c r="G163" s="295"/>
      <c r="H163" s="295"/>
      <c r="I163" s="295"/>
      <c r="J163" s="295"/>
    </row>
    <row r="164" spans="2:10" x14ac:dyDescent="0.25">
      <c r="B164" s="295"/>
      <c r="C164" s="295"/>
      <c r="D164" s="295"/>
      <c r="E164" s="295"/>
      <c r="F164" s="295"/>
      <c r="G164" s="295"/>
      <c r="H164" s="295"/>
      <c r="I164" s="295"/>
      <c r="J164" s="295"/>
    </row>
    <row r="165" spans="2:10" x14ac:dyDescent="0.25">
      <c r="B165" s="295"/>
      <c r="C165" s="295"/>
      <c r="D165" s="295"/>
      <c r="E165" s="295"/>
      <c r="F165" s="295"/>
      <c r="G165" s="295"/>
      <c r="H165" s="295"/>
      <c r="I165" s="295"/>
      <c r="J165" s="295"/>
    </row>
    <row r="166" spans="2:10" x14ac:dyDescent="0.25">
      <c r="B166" s="295"/>
      <c r="C166" s="295"/>
      <c r="D166" s="295"/>
      <c r="E166" s="295"/>
      <c r="F166" s="295"/>
      <c r="G166" s="295"/>
      <c r="H166" s="295"/>
      <c r="I166" s="295"/>
      <c r="J166" s="295"/>
    </row>
    <row r="167" spans="2:10" x14ac:dyDescent="0.25">
      <c r="B167" s="295"/>
      <c r="C167" s="295"/>
      <c r="D167" s="295"/>
      <c r="E167" s="295"/>
      <c r="F167" s="295"/>
      <c r="G167" s="295"/>
      <c r="H167" s="295"/>
      <c r="I167" s="295"/>
      <c r="J167" s="295"/>
    </row>
    <row r="168" spans="2:10" x14ac:dyDescent="0.25">
      <c r="B168" s="295"/>
      <c r="C168" s="295"/>
      <c r="D168" s="295"/>
      <c r="E168" s="295"/>
      <c r="F168" s="295"/>
      <c r="G168" s="295"/>
      <c r="H168" s="295"/>
      <c r="I168" s="295"/>
      <c r="J168" s="295"/>
    </row>
    <row r="169" spans="2:10" x14ac:dyDescent="0.25">
      <c r="B169" s="295"/>
      <c r="C169" s="295"/>
      <c r="D169" s="295"/>
      <c r="E169" s="295"/>
      <c r="F169" s="295"/>
      <c r="G169" s="295"/>
      <c r="H169" s="295"/>
      <c r="I169" s="295"/>
      <c r="J169" s="295"/>
    </row>
    <row r="170" spans="2:10" x14ac:dyDescent="0.25">
      <c r="B170" s="295"/>
      <c r="C170" s="295"/>
      <c r="D170" s="295"/>
      <c r="E170" s="295"/>
      <c r="F170" s="295"/>
      <c r="G170" s="295"/>
      <c r="H170" s="295"/>
      <c r="I170" s="295"/>
      <c r="J170" s="295"/>
    </row>
    <row r="171" spans="2:10" x14ac:dyDescent="0.25">
      <c r="B171" s="295"/>
      <c r="C171" s="295"/>
      <c r="D171" s="295"/>
      <c r="E171" s="295"/>
      <c r="F171" s="295"/>
      <c r="G171" s="295"/>
      <c r="H171" s="295"/>
      <c r="I171" s="295"/>
      <c r="J171" s="295"/>
    </row>
    <row r="172" spans="2:10" x14ac:dyDescent="0.25">
      <c r="B172" s="295"/>
      <c r="C172" s="295"/>
      <c r="D172" s="295"/>
      <c r="E172" s="295"/>
      <c r="F172" s="295"/>
      <c r="G172" s="295"/>
      <c r="H172" s="295"/>
      <c r="I172" s="295"/>
      <c r="J172" s="295"/>
    </row>
    <row r="173" spans="2:10" x14ac:dyDescent="0.25">
      <c r="B173" s="295"/>
      <c r="C173" s="295"/>
      <c r="D173" s="295"/>
      <c r="E173" s="295"/>
      <c r="F173" s="295"/>
      <c r="G173" s="295"/>
      <c r="H173" s="295"/>
      <c r="I173" s="295"/>
      <c r="J173" s="295"/>
    </row>
    <row r="174" spans="2:10" x14ac:dyDescent="0.25">
      <c r="B174" s="295"/>
      <c r="C174" s="295"/>
      <c r="D174" s="295"/>
      <c r="E174" s="295"/>
      <c r="F174" s="295"/>
      <c r="G174" s="295"/>
      <c r="H174" s="295"/>
      <c r="I174" s="295"/>
      <c r="J174" s="295"/>
    </row>
    <row r="175" spans="2:10" x14ac:dyDescent="0.25">
      <c r="B175" s="295"/>
      <c r="C175" s="295"/>
      <c r="D175" s="295"/>
      <c r="E175" s="295"/>
      <c r="F175" s="295"/>
      <c r="G175" s="295"/>
      <c r="H175" s="295"/>
      <c r="I175" s="295"/>
      <c r="J175" s="295"/>
    </row>
    <row r="176" spans="2:10" x14ac:dyDescent="0.25">
      <c r="B176" s="295"/>
      <c r="C176" s="295"/>
      <c r="D176" s="295"/>
      <c r="E176" s="295"/>
      <c r="F176" s="295"/>
      <c r="G176" s="295"/>
      <c r="H176" s="295"/>
      <c r="I176" s="295"/>
      <c r="J176" s="295"/>
    </row>
    <row r="177" spans="2:10" x14ac:dyDescent="0.25">
      <c r="B177" s="295"/>
      <c r="C177" s="295"/>
      <c r="D177" s="295"/>
      <c r="E177" s="295"/>
      <c r="F177" s="295"/>
      <c r="G177" s="295"/>
      <c r="H177" s="295"/>
      <c r="I177" s="295"/>
      <c r="J177" s="295"/>
    </row>
    <row r="178" spans="2:10" x14ac:dyDescent="0.25">
      <c r="B178" s="295"/>
      <c r="C178" s="295"/>
      <c r="D178" s="295"/>
      <c r="E178" s="295"/>
      <c r="F178" s="295"/>
      <c r="G178" s="295"/>
      <c r="H178" s="295"/>
      <c r="I178" s="295"/>
      <c r="J178" s="295"/>
    </row>
    <row r="179" spans="2:10" x14ac:dyDescent="0.25">
      <c r="B179" s="295"/>
      <c r="C179" s="295"/>
      <c r="D179" s="295"/>
      <c r="E179" s="295"/>
      <c r="F179" s="295"/>
      <c r="G179" s="295"/>
      <c r="H179" s="295"/>
      <c r="I179" s="295"/>
      <c r="J179" s="295"/>
    </row>
    <row r="180" spans="2:10" x14ac:dyDescent="0.25">
      <c r="B180" s="295"/>
      <c r="C180" s="295"/>
      <c r="D180" s="295"/>
      <c r="E180" s="295"/>
      <c r="F180" s="295"/>
      <c r="G180" s="295"/>
      <c r="H180" s="295"/>
      <c r="I180" s="295"/>
      <c r="J180" s="295"/>
    </row>
    <row r="181" spans="2:10" x14ac:dyDescent="0.25">
      <c r="B181" s="295"/>
      <c r="C181" s="295"/>
      <c r="D181" s="295"/>
      <c r="E181" s="295"/>
      <c r="F181" s="295"/>
      <c r="G181" s="295"/>
      <c r="H181" s="295"/>
      <c r="I181" s="295"/>
      <c r="J181" s="295"/>
    </row>
    <row r="182" spans="2:10" x14ac:dyDescent="0.25">
      <c r="B182" s="295"/>
      <c r="C182" s="295"/>
      <c r="D182" s="295"/>
      <c r="E182" s="295"/>
      <c r="F182" s="295"/>
      <c r="G182" s="295"/>
      <c r="H182" s="295"/>
      <c r="I182" s="295"/>
      <c r="J182" s="295"/>
    </row>
    <row r="183" spans="2:10" x14ac:dyDescent="0.25">
      <c r="B183" s="295"/>
      <c r="C183" s="295"/>
      <c r="D183" s="295"/>
      <c r="E183" s="295"/>
      <c r="F183" s="295"/>
      <c r="G183" s="295"/>
      <c r="H183" s="295"/>
      <c r="I183" s="295"/>
      <c r="J183" s="295"/>
    </row>
    <row r="184" spans="2:10" x14ac:dyDescent="0.25">
      <c r="B184" s="295"/>
      <c r="C184" s="295"/>
      <c r="D184" s="295"/>
      <c r="E184" s="295"/>
      <c r="F184" s="295"/>
      <c r="G184" s="295"/>
      <c r="H184" s="295"/>
      <c r="I184" s="295"/>
      <c r="J184" s="295"/>
    </row>
    <row r="185" spans="2:10" x14ac:dyDescent="0.25">
      <c r="B185" s="295"/>
      <c r="C185" s="295"/>
      <c r="D185" s="295"/>
      <c r="E185" s="295"/>
      <c r="F185" s="295"/>
      <c r="G185" s="295"/>
      <c r="H185" s="295"/>
      <c r="I185" s="295"/>
      <c r="J185" s="295"/>
    </row>
    <row r="186" spans="2:10" x14ac:dyDescent="0.25">
      <c r="B186" s="295"/>
      <c r="C186" s="295"/>
      <c r="D186" s="295"/>
      <c r="E186" s="295"/>
      <c r="F186" s="295"/>
      <c r="G186" s="295"/>
      <c r="H186" s="295"/>
      <c r="I186" s="295"/>
      <c r="J186" s="295"/>
    </row>
    <row r="187" spans="2:10" x14ac:dyDescent="0.25">
      <c r="B187" s="295"/>
      <c r="C187" s="295"/>
      <c r="D187" s="295"/>
      <c r="E187" s="295"/>
      <c r="F187" s="295"/>
      <c r="G187" s="295"/>
      <c r="H187" s="295"/>
      <c r="I187" s="295"/>
      <c r="J187" s="295"/>
    </row>
    <row r="188" spans="2:10" x14ac:dyDescent="0.25">
      <c r="B188" s="295"/>
      <c r="C188" s="295"/>
      <c r="D188" s="295"/>
      <c r="E188" s="295"/>
      <c r="F188" s="295"/>
      <c r="G188" s="295"/>
      <c r="H188" s="295"/>
      <c r="I188" s="295"/>
      <c r="J188" s="295"/>
    </row>
    <row r="189" spans="2:10" x14ac:dyDescent="0.25">
      <c r="B189" s="295"/>
      <c r="C189" s="295"/>
      <c r="D189" s="295"/>
      <c r="E189" s="295"/>
      <c r="F189" s="295"/>
      <c r="G189" s="295"/>
      <c r="H189" s="295"/>
      <c r="I189" s="295"/>
      <c r="J189" s="295"/>
    </row>
    <row r="190" spans="2:10" x14ac:dyDescent="0.25">
      <c r="B190" s="295"/>
      <c r="C190" s="295"/>
      <c r="D190" s="295"/>
      <c r="E190" s="295"/>
      <c r="F190" s="295"/>
      <c r="G190" s="295"/>
      <c r="H190" s="295"/>
      <c r="I190" s="295"/>
      <c r="J190" s="295"/>
    </row>
    <row r="191" spans="2:10" x14ac:dyDescent="0.25">
      <c r="B191" s="295"/>
      <c r="C191" s="295"/>
      <c r="D191" s="295"/>
      <c r="E191" s="295"/>
      <c r="F191" s="295"/>
      <c r="G191" s="295"/>
      <c r="H191" s="295"/>
      <c r="I191" s="295"/>
      <c r="J191" s="295"/>
    </row>
  </sheetData>
  <mergeCells count="5">
    <mergeCell ref="E7:G7"/>
    <mergeCell ref="A12:G12"/>
    <mergeCell ref="E8:G8"/>
    <mergeCell ref="E9:G9"/>
    <mergeCell ref="D78:E7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0" fitToHeight="2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1"/>
  <sheetViews>
    <sheetView topLeftCell="A43" zoomScale="90" zoomScaleNormal="90" workbookViewId="0">
      <selection activeCell="C89" sqref="C89"/>
    </sheetView>
  </sheetViews>
  <sheetFormatPr defaultRowHeight="15.75" x14ac:dyDescent="0.25"/>
  <cols>
    <col min="1" max="1" width="7" customWidth="1"/>
    <col min="2" max="2" width="53.75" customWidth="1"/>
    <col min="3" max="6" width="12.375" customWidth="1"/>
    <col min="7" max="7" width="10.5" customWidth="1"/>
    <col min="8" max="8" width="9.125" customWidth="1"/>
  </cols>
  <sheetData>
    <row r="1" spans="1:8" x14ac:dyDescent="0.25">
      <c r="F1" s="4"/>
    </row>
    <row r="2" spans="1:8" x14ac:dyDescent="0.25">
      <c r="F2" s="4" t="s">
        <v>0</v>
      </c>
    </row>
    <row r="3" spans="1:8" x14ac:dyDescent="0.25">
      <c r="F3" s="4" t="s">
        <v>595</v>
      </c>
    </row>
    <row r="4" spans="1:8" x14ac:dyDescent="0.25">
      <c r="F4" s="587" t="s">
        <v>848</v>
      </c>
    </row>
    <row r="5" spans="1:8" x14ac:dyDescent="0.25">
      <c r="F5" s="4"/>
    </row>
    <row r="6" spans="1:8" ht="36.75" hidden="1" customHeight="1" x14ac:dyDescent="0.25">
      <c r="A6" s="1801" t="s">
        <v>611</v>
      </c>
      <c r="B6" s="1801"/>
      <c r="C6" s="1801"/>
      <c r="D6" s="1801"/>
      <c r="E6" s="1801"/>
      <c r="F6" s="1801"/>
      <c r="H6" s="4"/>
    </row>
    <row r="7" spans="1:8" ht="36.75" hidden="1" customHeight="1" x14ac:dyDescent="0.25">
      <c r="A7" s="296"/>
      <c r="B7" s="296"/>
      <c r="C7" s="296"/>
      <c r="D7" s="296"/>
      <c r="E7" s="296"/>
      <c r="F7" s="296"/>
      <c r="H7" s="4"/>
    </row>
    <row r="8" spans="1:8" x14ac:dyDescent="0.25">
      <c r="A8" s="596"/>
      <c r="B8" s="596"/>
      <c r="C8" s="596"/>
      <c r="D8" s="596"/>
      <c r="E8" s="596" t="s">
        <v>855</v>
      </c>
      <c r="F8" s="596"/>
    </row>
    <row r="9" spans="1:8" x14ac:dyDescent="0.25">
      <c r="A9" s="1036"/>
      <c r="B9" s="1036"/>
      <c r="C9" s="1036"/>
      <c r="D9" s="1036"/>
      <c r="E9" s="1284" t="s">
        <v>196</v>
      </c>
      <c r="F9" s="4"/>
    </row>
    <row r="10" spans="1:8" x14ac:dyDescent="0.25">
      <c r="A10" s="1042"/>
      <c r="B10" s="1042"/>
      <c r="C10" s="1042"/>
      <c r="D10" s="1042"/>
      <c r="E10" s="1042"/>
      <c r="F10" s="1042"/>
    </row>
    <row r="11" spans="1:8" x14ac:dyDescent="0.25">
      <c r="E11" s="1809" t="s">
        <v>1114</v>
      </c>
      <c r="F11" s="1809"/>
    </row>
    <row r="12" spans="1:8" x14ac:dyDescent="0.25">
      <c r="E12" s="1"/>
      <c r="F12" s="4" t="s">
        <v>1203</v>
      </c>
    </row>
    <row r="13" spans="1:8" x14ac:dyDescent="0.25">
      <c r="E13" s="1"/>
      <c r="F13" s="4" t="s">
        <v>600</v>
      </c>
    </row>
    <row r="14" spans="1:8" x14ac:dyDescent="0.25">
      <c r="F14" s="4"/>
    </row>
    <row r="15" spans="1:8" ht="44.25" customHeight="1" x14ac:dyDescent="0.25">
      <c r="A15" s="1801" t="s">
        <v>143</v>
      </c>
      <c r="B15" s="1801"/>
      <c r="C15" s="1801"/>
      <c r="D15" s="1801"/>
      <c r="E15" s="1801"/>
      <c r="F15" s="1801"/>
    </row>
    <row r="16" spans="1:8" ht="16.5" thickBot="1" x14ac:dyDescent="0.3">
      <c r="F16" s="4" t="s">
        <v>382</v>
      </c>
    </row>
    <row r="17" spans="1:9" x14ac:dyDescent="0.25">
      <c r="A17" s="1802" t="s">
        <v>289</v>
      </c>
      <c r="B17" s="1815" t="s">
        <v>354</v>
      </c>
      <c r="C17" s="1802">
        <v>2015</v>
      </c>
      <c r="D17" s="1815"/>
      <c r="E17" s="1804">
        <v>2016</v>
      </c>
      <c r="F17" s="1804"/>
      <c r="I17" s="38"/>
    </row>
    <row r="18" spans="1:9" ht="16.5" thickBot="1" x14ac:dyDescent="0.3">
      <c r="A18" s="1814"/>
      <c r="B18" s="1816"/>
      <c r="C18" s="47" t="s">
        <v>313</v>
      </c>
      <c r="D18" s="435" t="s">
        <v>314</v>
      </c>
      <c r="E18" s="452" t="s">
        <v>313</v>
      </c>
      <c r="F18" s="452" t="s">
        <v>314</v>
      </c>
      <c r="I18" s="38"/>
    </row>
    <row r="19" spans="1:9" ht="16.5" thickBot="1" x14ac:dyDescent="0.3">
      <c r="A19" s="118">
        <v>1</v>
      </c>
      <c r="B19" s="119">
        <v>2</v>
      </c>
      <c r="C19" s="120">
        <v>3</v>
      </c>
      <c r="D19" s="436">
        <v>4</v>
      </c>
      <c r="E19" s="453">
        <v>3</v>
      </c>
      <c r="F19" s="453">
        <v>4</v>
      </c>
      <c r="I19" s="38"/>
    </row>
    <row r="20" spans="1:9" ht="15.75" customHeight="1" x14ac:dyDescent="0.25">
      <c r="A20" s="124" t="s">
        <v>334</v>
      </c>
      <c r="B20" s="106" t="s">
        <v>355</v>
      </c>
      <c r="C20" s="124">
        <f>SUM(C22+C25)</f>
        <v>161.50300000000001</v>
      </c>
      <c r="D20" s="454">
        <f>SUM(D22+D25)</f>
        <v>523.26400000000001</v>
      </c>
      <c r="E20" s="707">
        <f>SUM(E22+E25)</f>
        <v>141</v>
      </c>
      <c r="F20" s="617">
        <f>SUM(F22+F25)</f>
        <v>564.72400000000005</v>
      </c>
      <c r="I20" s="38"/>
    </row>
    <row r="21" spans="1:9" x14ac:dyDescent="0.25">
      <c r="A21" s="59"/>
      <c r="B21" s="60" t="s">
        <v>364</v>
      </c>
      <c r="C21" s="54"/>
      <c r="D21" s="306"/>
      <c r="E21" s="306"/>
      <c r="F21" s="616"/>
      <c r="I21" s="38"/>
    </row>
    <row r="22" spans="1:9" ht="31.5" x14ac:dyDescent="0.25">
      <c r="A22" s="59" t="s">
        <v>292</v>
      </c>
      <c r="B22" s="60" t="s">
        <v>640</v>
      </c>
      <c r="C22" s="54">
        <f>SUM(C23:C24)</f>
        <v>161.50300000000001</v>
      </c>
      <c r="D22" s="306">
        <f>SUM(D23:D24)</f>
        <v>120.733</v>
      </c>
      <c r="E22" s="1339">
        <f>SUM(E23:E24)</f>
        <v>141</v>
      </c>
      <c r="F22" s="615">
        <f>SUM(F23:F24)</f>
        <v>113.746</v>
      </c>
      <c r="I22" s="38"/>
    </row>
    <row r="23" spans="1:9" x14ac:dyDescent="0.25">
      <c r="A23" s="541" t="s">
        <v>318</v>
      </c>
      <c r="B23" s="172" t="s">
        <v>31</v>
      </c>
      <c r="C23" s="700">
        <v>110.9</v>
      </c>
      <c r="D23" s="470">
        <v>87.647999999999996</v>
      </c>
      <c r="E23" s="701">
        <v>114</v>
      </c>
      <c r="F23" s="555">
        <v>93.194999999999993</v>
      </c>
      <c r="I23" s="38"/>
    </row>
    <row r="24" spans="1:9" x14ac:dyDescent="0.25">
      <c r="A24" s="218" t="s">
        <v>335</v>
      </c>
      <c r="B24" s="172" t="s">
        <v>30</v>
      </c>
      <c r="C24" s="700">
        <v>50.603000000000002</v>
      </c>
      <c r="D24" s="701">
        <v>33.085000000000001</v>
      </c>
      <c r="E24" s="701">
        <v>27</v>
      </c>
      <c r="F24" s="702">
        <v>20.550999999999998</v>
      </c>
      <c r="I24" s="38"/>
    </row>
    <row r="25" spans="1:9" ht="32.25" thickBot="1" x14ac:dyDescent="0.3">
      <c r="A25" s="64" t="s">
        <v>293</v>
      </c>
      <c r="B25" s="65" t="s">
        <v>764</v>
      </c>
      <c r="C25" s="703"/>
      <c r="D25" s="704">
        <v>402.53100000000001</v>
      </c>
      <c r="E25" s="704"/>
      <c r="F25" s="705">
        <v>450.97800000000001</v>
      </c>
      <c r="I25" s="38"/>
    </row>
    <row r="26" spans="1:9" x14ac:dyDescent="0.25">
      <c r="A26" s="124" t="s">
        <v>327</v>
      </c>
      <c r="B26" s="106" t="s">
        <v>537</v>
      </c>
      <c r="C26" s="124">
        <f>C27+C32+C33+C34+C35</f>
        <v>99.177000000000007</v>
      </c>
      <c r="D26" s="454">
        <f>D27+D32+D33+D34+D35</f>
        <v>497.78399999999999</v>
      </c>
      <c r="E26" s="709">
        <f>E27+E32+E33+E34+E35</f>
        <v>106.416</v>
      </c>
      <c r="F26" s="454">
        <f>F27+F32+F33+F34+F35</f>
        <v>551.80599999999993</v>
      </c>
      <c r="I26" s="38"/>
    </row>
    <row r="27" spans="1:9" x14ac:dyDescent="0.25">
      <c r="A27" s="54" t="s">
        <v>291</v>
      </c>
      <c r="B27" s="55" t="s">
        <v>356</v>
      </c>
      <c r="C27" s="695">
        <f>C30+C31</f>
        <v>20.100000000000001</v>
      </c>
      <c r="D27" s="306">
        <f>D30+D31</f>
        <v>396.60899999999998</v>
      </c>
      <c r="E27" s="306">
        <f t="shared" ref="E27" si="0">E30+E31</f>
        <v>20.100000000000001</v>
      </c>
      <c r="F27" s="306">
        <v>448.62700000000001</v>
      </c>
      <c r="I27" s="38"/>
    </row>
    <row r="28" spans="1:9" x14ac:dyDescent="0.25">
      <c r="A28" s="59"/>
      <c r="B28" s="60" t="s">
        <v>364</v>
      </c>
      <c r="C28" s="59"/>
      <c r="D28" s="528"/>
      <c r="E28" s="582"/>
      <c r="F28" s="432"/>
      <c r="I28" s="38"/>
    </row>
    <row r="29" spans="1:9" x14ac:dyDescent="0.25">
      <c r="A29" s="59" t="s">
        <v>292</v>
      </c>
      <c r="B29" s="60" t="s">
        <v>558</v>
      </c>
      <c r="C29" s="59"/>
      <c r="D29" s="528"/>
      <c r="E29" s="582"/>
      <c r="F29" s="455"/>
      <c r="I29" s="38"/>
    </row>
    <row r="30" spans="1:9" x14ac:dyDescent="0.25">
      <c r="A30" s="59" t="s">
        <v>293</v>
      </c>
      <c r="B30" s="60" t="s">
        <v>559</v>
      </c>
      <c r="C30" s="697">
        <v>6.1</v>
      </c>
      <c r="D30" s="698">
        <v>5.21</v>
      </c>
      <c r="E30" s="711">
        <v>6.1</v>
      </c>
      <c r="F30" s="699">
        <v>4.7619999999999996</v>
      </c>
      <c r="I30" s="38"/>
    </row>
    <row r="31" spans="1:9" x14ac:dyDescent="0.25">
      <c r="A31" s="59" t="s">
        <v>304</v>
      </c>
      <c r="B31" s="60" t="s">
        <v>560</v>
      </c>
      <c r="C31" s="697">
        <v>14</v>
      </c>
      <c r="D31" s="698">
        <v>391.399</v>
      </c>
      <c r="E31" s="711">
        <v>14</v>
      </c>
      <c r="F31" s="699">
        <v>442.30099999999999</v>
      </c>
      <c r="I31" s="38"/>
    </row>
    <row r="32" spans="1:9" x14ac:dyDescent="0.25">
      <c r="A32" s="54" t="s">
        <v>294</v>
      </c>
      <c r="B32" s="55" t="s">
        <v>357</v>
      </c>
      <c r="C32" s="695">
        <v>37</v>
      </c>
      <c r="D32" s="526">
        <v>49.033000000000001</v>
      </c>
      <c r="E32" s="710">
        <v>48</v>
      </c>
      <c r="F32" s="516">
        <v>63.384</v>
      </c>
      <c r="I32" s="38"/>
    </row>
    <row r="33" spans="1:9" x14ac:dyDescent="0.25">
      <c r="A33" s="54" t="s">
        <v>358</v>
      </c>
      <c r="B33" s="55" t="s">
        <v>359</v>
      </c>
      <c r="C33" s="695">
        <v>12.318</v>
      </c>
      <c r="D33" s="696">
        <v>12.398999999999999</v>
      </c>
      <c r="E33" s="710">
        <v>11.557</v>
      </c>
      <c r="F33" s="432">
        <v>17.407</v>
      </c>
      <c r="I33" s="38"/>
    </row>
    <row r="34" spans="1:9" x14ac:dyDescent="0.25">
      <c r="A34" s="54" t="s">
        <v>360</v>
      </c>
      <c r="B34" s="55" t="s">
        <v>369</v>
      </c>
      <c r="C34" s="695">
        <v>2</v>
      </c>
      <c r="D34" s="696">
        <v>1.9750000000000001</v>
      </c>
      <c r="E34" s="710">
        <v>2</v>
      </c>
      <c r="F34" s="432">
        <v>2.0209999999999999</v>
      </c>
      <c r="I34" s="38"/>
    </row>
    <row r="35" spans="1:9" x14ac:dyDescent="0.25">
      <c r="A35" s="54" t="s">
        <v>368</v>
      </c>
      <c r="B35" s="55" t="s">
        <v>361</v>
      </c>
      <c r="C35" s="695">
        <v>27.759</v>
      </c>
      <c r="D35" s="526">
        <v>37.768000000000001</v>
      </c>
      <c r="E35" s="710">
        <v>24.759</v>
      </c>
      <c r="F35" s="516">
        <v>20.367000000000001</v>
      </c>
      <c r="I35" s="38"/>
    </row>
    <row r="36" spans="1:9" x14ac:dyDescent="0.25">
      <c r="A36" s="59"/>
      <c r="B36" s="60" t="s">
        <v>364</v>
      </c>
      <c r="C36" s="59"/>
      <c r="D36" s="528"/>
      <c r="E36" s="582"/>
      <c r="F36" s="455"/>
      <c r="I36" s="38"/>
    </row>
    <row r="37" spans="1:9" x14ac:dyDescent="0.25">
      <c r="A37" s="59" t="s">
        <v>302</v>
      </c>
      <c r="B37" s="60" t="s">
        <v>363</v>
      </c>
      <c r="C37" s="697">
        <v>10</v>
      </c>
      <c r="D37" s="528">
        <v>6.9240000000000004</v>
      </c>
      <c r="E37" s="711">
        <v>10</v>
      </c>
      <c r="F37" s="455">
        <v>3.4460000000000002</v>
      </c>
      <c r="I37" s="38"/>
    </row>
    <row r="38" spans="1:9" x14ac:dyDescent="0.25">
      <c r="A38" s="59" t="s">
        <v>370</v>
      </c>
      <c r="B38" s="60" t="s">
        <v>538</v>
      </c>
      <c r="C38" s="59"/>
      <c r="D38" s="528"/>
      <c r="E38" s="582"/>
      <c r="F38" s="455"/>
      <c r="I38" s="38"/>
    </row>
    <row r="39" spans="1:9" s="1335" customFormat="1" x14ac:dyDescent="0.25">
      <c r="A39" s="458" t="s">
        <v>485</v>
      </c>
      <c r="B39" s="60" t="s">
        <v>539</v>
      </c>
      <c r="C39" s="59"/>
      <c r="D39" s="458"/>
      <c r="E39" s="582"/>
      <c r="F39" s="455">
        <v>0.47599999999999998</v>
      </c>
      <c r="I39" s="38"/>
    </row>
    <row r="40" spans="1:9" s="1335" customFormat="1" x14ac:dyDescent="0.25">
      <c r="A40" s="458" t="s">
        <v>487</v>
      </c>
      <c r="B40" s="161" t="s">
        <v>1081</v>
      </c>
      <c r="C40" s="697"/>
      <c r="D40" s="528"/>
      <c r="E40" s="1343">
        <v>7.3</v>
      </c>
      <c r="F40" s="455">
        <v>5.7610000000000001</v>
      </c>
      <c r="I40" s="38"/>
    </row>
    <row r="41" spans="1:9" s="1335" customFormat="1" x14ac:dyDescent="0.25">
      <c r="A41" s="458" t="s">
        <v>489</v>
      </c>
      <c r="B41" s="161" t="s">
        <v>1082</v>
      </c>
      <c r="C41" s="697"/>
      <c r="D41" s="528"/>
      <c r="E41" s="1343">
        <v>3.8</v>
      </c>
      <c r="F41" s="455">
        <v>3.536</v>
      </c>
      <c r="I41" s="38"/>
    </row>
    <row r="42" spans="1:9" s="1335" customFormat="1" x14ac:dyDescent="0.25">
      <c r="A42" s="458" t="s">
        <v>1078</v>
      </c>
      <c r="B42" s="161" t="s">
        <v>1083</v>
      </c>
      <c r="C42" s="697"/>
      <c r="D42" s="528"/>
      <c r="E42" s="1343">
        <v>1.5</v>
      </c>
      <c r="F42" s="455">
        <v>0.82899999999999996</v>
      </c>
      <c r="G42" s="1336">
        <f>SUM(E37:E44)</f>
        <v>24.759</v>
      </c>
      <c r="H42" s="1335">
        <f>SUM(F37:F44)</f>
        <v>20.367000000000001</v>
      </c>
      <c r="I42" s="38"/>
    </row>
    <row r="43" spans="1:9" s="1335" customFormat="1" x14ac:dyDescent="0.25">
      <c r="A43" s="218" t="s">
        <v>1079</v>
      </c>
      <c r="B43" s="161" t="s">
        <v>1084</v>
      </c>
      <c r="C43" s="1342"/>
      <c r="D43" s="1340"/>
      <c r="E43" s="1343">
        <v>1.7589999999999999</v>
      </c>
      <c r="F43" s="1341">
        <v>5.9870000000000001</v>
      </c>
      <c r="H43" s="1335">
        <f>F35-H42</f>
        <v>0</v>
      </c>
      <c r="I43" s="38"/>
    </row>
    <row r="44" spans="1:9" s="1335" customFormat="1" x14ac:dyDescent="0.25">
      <c r="A44" s="218" t="s">
        <v>1080</v>
      </c>
      <c r="B44" s="161" t="s">
        <v>1085</v>
      </c>
      <c r="C44" s="1342"/>
      <c r="D44" s="1340"/>
      <c r="E44" s="1343">
        <v>0.4</v>
      </c>
      <c r="F44" s="1341">
        <v>0.33200000000000002</v>
      </c>
      <c r="I44" s="38"/>
    </row>
    <row r="45" spans="1:9" s="1335" customFormat="1" x14ac:dyDescent="0.25">
      <c r="A45" s="218" t="s">
        <v>1086</v>
      </c>
      <c r="B45" s="220"/>
      <c r="C45" s="218"/>
      <c r="D45" s="1340"/>
      <c r="E45" s="582"/>
      <c r="F45" s="1341"/>
      <c r="I45" s="38"/>
    </row>
    <row r="46" spans="1:9" s="1335" customFormat="1" x14ac:dyDescent="0.25">
      <c r="A46" s="218" t="s">
        <v>1087</v>
      </c>
      <c r="B46" s="220"/>
      <c r="C46" s="218"/>
      <c r="D46" s="1340"/>
      <c r="E46" s="582"/>
      <c r="F46" s="1341"/>
      <c r="I46" s="38"/>
    </row>
    <row r="47" spans="1:9" ht="16.5" thickBot="1" x14ac:dyDescent="0.3">
      <c r="A47" s="64" t="s">
        <v>1088</v>
      </c>
      <c r="B47" s="65"/>
      <c r="C47" s="64"/>
      <c r="D47" s="529"/>
      <c r="E47" s="614"/>
      <c r="F47" s="457"/>
      <c r="I47" s="38"/>
    </row>
    <row r="48" spans="1:9" ht="16.5" thickBot="1" x14ac:dyDescent="0.3">
      <c r="A48" s="123" t="s">
        <v>328</v>
      </c>
      <c r="B48" s="69" t="s">
        <v>540</v>
      </c>
      <c r="C48" s="123">
        <f>C20-C26</f>
        <v>62.326000000000008</v>
      </c>
      <c r="D48" s="459">
        <f>D20-D26</f>
        <v>25.480000000000018</v>
      </c>
      <c r="E48" s="715">
        <f>E20-E26</f>
        <v>34.584000000000003</v>
      </c>
      <c r="F48" s="459">
        <f>F20-F26</f>
        <v>12.91800000000012</v>
      </c>
      <c r="I48" s="38"/>
    </row>
    <row r="49" spans="1:10" x14ac:dyDescent="0.25">
      <c r="A49" s="124" t="s">
        <v>371</v>
      </c>
      <c r="B49" s="106" t="s">
        <v>372</v>
      </c>
      <c r="C49" s="124">
        <v>0</v>
      </c>
      <c r="D49" s="454">
        <f>D50-D54</f>
        <v>-2.8259999999999996</v>
      </c>
      <c r="E49" s="713">
        <v>0</v>
      </c>
      <c r="F49" s="707">
        <f>F50-F54</f>
        <v>-6.6099999999999994</v>
      </c>
      <c r="I49" s="38"/>
    </row>
    <row r="50" spans="1:10" x14ac:dyDescent="0.25">
      <c r="A50" s="59" t="s">
        <v>291</v>
      </c>
      <c r="B50" s="60" t="s">
        <v>373</v>
      </c>
      <c r="C50" s="59">
        <v>0</v>
      </c>
      <c r="D50" s="528">
        <v>4.4480000000000004</v>
      </c>
      <c r="E50" s="582">
        <v>0</v>
      </c>
      <c r="F50" s="699">
        <v>1.994</v>
      </c>
      <c r="I50" s="38"/>
    </row>
    <row r="51" spans="1:10" x14ac:dyDescent="0.25">
      <c r="A51" s="59"/>
      <c r="B51" s="60" t="s">
        <v>362</v>
      </c>
      <c r="C51" s="59"/>
      <c r="D51" s="528"/>
      <c r="E51" s="582"/>
      <c r="F51" s="455"/>
      <c r="I51" s="38"/>
    </row>
    <row r="52" spans="1:10" ht="31.5" x14ac:dyDescent="0.25">
      <c r="A52" s="59" t="s">
        <v>292</v>
      </c>
      <c r="B52" s="60" t="s">
        <v>544</v>
      </c>
      <c r="C52" s="59"/>
      <c r="D52" s="528"/>
      <c r="E52" s="582"/>
      <c r="F52" s="455"/>
      <c r="I52" s="38"/>
    </row>
    <row r="53" spans="1:10" x14ac:dyDescent="0.25">
      <c r="A53" s="59" t="s">
        <v>293</v>
      </c>
      <c r="B53" s="70" t="s">
        <v>545</v>
      </c>
      <c r="C53" s="59"/>
      <c r="D53" s="528"/>
      <c r="E53" s="582"/>
      <c r="F53" s="455"/>
      <c r="I53" s="38"/>
    </row>
    <row r="54" spans="1:10" x14ac:dyDescent="0.25">
      <c r="A54" s="59" t="s">
        <v>294</v>
      </c>
      <c r="B54" s="60" t="s">
        <v>374</v>
      </c>
      <c r="C54" s="59">
        <v>0</v>
      </c>
      <c r="D54" s="528">
        <v>7.274</v>
      </c>
      <c r="E54" s="582"/>
      <c r="F54" s="455">
        <v>8.6039999999999992</v>
      </c>
      <c r="I54" s="38"/>
    </row>
    <row r="55" spans="1:10" x14ac:dyDescent="0.25">
      <c r="A55" s="59"/>
      <c r="B55" s="60" t="s">
        <v>362</v>
      </c>
      <c r="C55" s="59"/>
      <c r="D55" s="528"/>
      <c r="E55" s="582"/>
      <c r="F55" s="455"/>
      <c r="I55" s="38"/>
    </row>
    <row r="56" spans="1:10" ht="16.5" thickBot="1" x14ac:dyDescent="0.3">
      <c r="A56" s="64" t="s">
        <v>295</v>
      </c>
      <c r="B56" s="65" t="s">
        <v>546</v>
      </c>
      <c r="C56" s="64"/>
      <c r="D56" s="529"/>
      <c r="E56" s="614"/>
      <c r="F56" s="457"/>
      <c r="I56" s="38"/>
    </row>
    <row r="57" spans="1:10" ht="16.5" thickBot="1" x14ac:dyDescent="0.3">
      <c r="A57" s="156" t="s">
        <v>375</v>
      </c>
      <c r="B57" s="182" t="s">
        <v>376</v>
      </c>
      <c r="C57" s="156">
        <f>C48+C49</f>
        <v>62.326000000000008</v>
      </c>
      <c r="D57" s="460">
        <f>D48+D49</f>
        <v>22.654000000000018</v>
      </c>
      <c r="E57" s="714">
        <f>E48+E49</f>
        <v>34.584000000000003</v>
      </c>
      <c r="F57" s="460">
        <f>F48+F49</f>
        <v>6.3080000000001206</v>
      </c>
      <c r="I57" s="38"/>
    </row>
    <row r="58" spans="1:10" ht="16.5" thickBot="1" x14ac:dyDescent="0.3">
      <c r="A58" s="123" t="s">
        <v>377</v>
      </c>
      <c r="B58" s="69" t="s">
        <v>378</v>
      </c>
      <c r="C58" s="706">
        <f>ROUND(C57/0.8*0.2,3)</f>
        <v>15.582000000000001</v>
      </c>
      <c r="D58" s="459">
        <v>5.617</v>
      </c>
      <c r="E58" s="715">
        <v>6.9169999999999998</v>
      </c>
      <c r="F58" s="706">
        <v>2.3860000000000001</v>
      </c>
      <c r="I58" s="38"/>
    </row>
    <row r="59" spans="1:10" ht="16.5" thickBot="1" x14ac:dyDescent="0.3">
      <c r="A59" s="123" t="s">
        <v>379</v>
      </c>
      <c r="B59" s="69" t="s">
        <v>380</v>
      </c>
      <c r="C59" s="123">
        <f>C57-C58</f>
        <v>46.744000000000007</v>
      </c>
      <c r="D59" s="706">
        <f>D57-D58</f>
        <v>17.037000000000017</v>
      </c>
      <c r="E59" s="712">
        <f>E57-E58</f>
        <v>27.667000000000002</v>
      </c>
      <c r="F59" s="459">
        <f>F57-F58</f>
        <v>3.9220000000001205</v>
      </c>
      <c r="I59" s="38"/>
    </row>
    <row r="60" spans="1:10" x14ac:dyDescent="0.25">
      <c r="A60" s="124" t="s">
        <v>381</v>
      </c>
      <c r="B60" s="106" t="s">
        <v>556</v>
      </c>
      <c r="C60" s="124">
        <f>SUM(C62:C65)</f>
        <v>46.744</v>
      </c>
      <c r="D60" s="454">
        <f>SUM(D62:D65)</f>
        <v>17.036999999999999</v>
      </c>
      <c r="E60" s="713">
        <v>1.5</v>
      </c>
      <c r="F60" s="454">
        <f>SUM(F62:F65)</f>
        <v>3.9219999999999997</v>
      </c>
      <c r="I60" s="38"/>
    </row>
    <row r="61" spans="1:10" x14ac:dyDescent="0.25">
      <c r="A61" s="59"/>
      <c r="B61" s="60" t="s">
        <v>364</v>
      </c>
      <c r="C61" s="59"/>
      <c r="D61" s="528"/>
      <c r="E61" s="582"/>
      <c r="F61" s="455"/>
      <c r="I61" s="38"/>
    </row>
    <row r="62" spans="1:10" x14ac:dyDescent="0.25">
      <c r="A62" s="59" t="s">
        <v>291</v>
      </c>
      <c r="B62" s="60" t="s">
        <v>547</v>
      </c>
      <c r="C62" s="59">
        <v>28.045999999999999</v>
      </c>
      <c r="D62" s="698">
        <v>12.398999999999999</v>
      </c>
      <c r="E62" s="711">
        <v>1</v>
      </c>
      <c r="F62" s="582">
        <v>2.1669999999999998</v>
      </c>
      <c r="H62" s="979"/>
      <c r="I62" s="979"/>
      <c r="J62" s="979"/>
    </row>
    <row r="63" spans="1:10" x14ac:dyDescent="0.25">
      <c r="A63" s="163" t="s">
        <v>294</v>
      </c>
      <c r="B63" s="60" t="s">
        <v>548</v>
      </c>
      <c r="C63" s="59"/>
      <c r="D63" s="528"/>
      <c r="E63" s="582"/>
      <c r="F63" s="455"/>
      <c r="I63" s="38"/>
    </row>
    <row r="64" spans="1:10" x14ac:dyDescent="0.25">
      <c r="A64" s="59" t="s">
        <v>358</v>
      </c>
      <c r="B64" s="60" t="s">
        <v>763</v>
      </c>
      <c r="C64" s="59">
        <v>9.5</v>
      </c>
      <c r="D64" s="528">
        <v>0.48799999999999999</v>
      </c>
      <c r="E64" s="582"/>
      <c r="F64" s="965"/>
      <c r="I64" s="38"/>
    </row>
    <row r="65" spans="1:9" ht="16.5" thickBot="1" x14ac:dyDescent="0.3">
      <c r="A65" s="64" t="s">
        <v>360</v>
      </c>
      <c r="B65" s="65" t="s">
        <v>550</v>
      </c>
      <c r="C65" s="64">
        <v>9.1980000000000004</v>
      </c>
      <c r="D65" s="529">
        <v>4.1500000000000004</v>
      </c>
      <c r="E65" s="1344">
        <v>0.5</v>
      </c>
      <c r="F65" s="966">
        <v>1.7549999999999999</v>
      </c>
      <c r="G65" s="1"/>
      <c r="H65" s="1336"/>
      <c r="I65" s="38"/>
    </row>
    <row r="66" spans="1:9" x14ac:dyDescent="0.25">
      <c r="A66" s="124" t="s">
        <v>431</v>
      </c>
      <c r="B66" s="106" t="s">
        <v>554</v>
      </c>
      <c r="C66" s="124"/>
      <c r="D66" s="530"/>
      <c r="E66" s="713"/>
      <c r="F66" s="463"/>
      <c r="I66" s="38"/>
    </row>
    <row r="67" spans="1:9" x14ac:dyDescent="0.25">
      <c r="A67" s="59" t="s">
        <v>291</v>
      </c>
      <c r="B67" s="183" t="s">
        <v>532</v>
      </c>
      <c r="C67" s="59"/>
      <c r="D67" s="528"/>
      <c r="E67" s="582"/>
      <c r="F67" s="455"/>
      <c r="I67" s="38"/>
    </row>
    <row r="68" spans="1:9" x14ac:dyDescent="0.25">
      <c r="A68" s="59" t="s">
        <v>294</v>
      </c>
      <c r="B68" s="60" t="s">
        <v>533</v>
      </c>
      <c r="C68" s="59"/>
      <c r="D68" s="528"/>
      <c r="E68" s="582"/>
      <c r="F68" s="455"/>
      <c r="I68" s="38"/>
    </row>
    <row r="69" spans="1:9" ht="16.5" thickBot="1" x14ac:dyDescent="0.3">
      <c r="A69" s="64"/>
      <c r="B69" s="65" t="s">
        <v>534</v>
      </c>
      <c r="C69" s="64"/>
      <c r="D69" s="529"/>
      <c r="E69" s="614"/>
      <c r="F69" s="457"/>
      <c r="I69" s="38"/>
    </row>
    <row r="70" spans="1:9" x14ac:dyDescent="0.25">
      <c r="A70" s="124" t="s">
        <v>385</v>
      </c>
      <c r="B70" s="106" t="s">
        <v>555</v>
      </c>
      <c r="C70" s="124"/>
      <c r="D70" s="530"/>
      <c r="E70" s="713"/>
      <c r="F70" s="464"/>
      <c r="I70" s="38"/>
    </row>
    <row r="71" spans="1:9" x14ac:dyDescent="0.25">
      <c r="A71" s="59" t="s">
        <v>291</v>
      </c>
      <c r="B71" s="183" t="s">
        <v>535</v>
      </c>
      <c r="C71" s="59"/>
      <c r="D71" s="528"/>
      <c r="E71" s="582"/>
      <c r="F71" s="455"/>
      <c r="I71" s="38"/>
    </row>
    <row r="72" spans="1:9" x14ac:dyDescent="0.25">
      <c r="A72" s="59" t="s">
        <v>294</v>
      </c>
      <c r="B72" s="60" t="s">
        <v>536</v>
      </c>
      <c r="C72" s="59"/>
      <c r="D72" s="528"/>
      <c r="E72" s="582"/>
      <c r="F72" s="455"/>
      <c r="I72" s="38"/>
    </row>
    <row r="73" spans="1:9" ht="16.5" thickBot="1" x14ac:dyDescent="0.3">
      <c r="A73" s="64"/>
      <c r="B73" s="65" t="s">
        <v>534</v>
      </c>
      <c r="C73" s="64"/>
      <c r="D73" s="529"/>
      <c r="E73" s="614"/>
      <c r="F73" s="457"/>
      <c r="I73" s="38"/>
    </row>
    <row r="74" spans="1:9" x14ac:dyDescent="0.25">
      <c r="A74" s="124" t="s">
        <v>388</v>
      </c>
      <c r="B74" s="106" t="s">
        <v>386</v>
      </c>
      <c r="C74" s="124"/>
      <c r="D74" s="530"/>
      <c r="E74" s="709"/>
      <c r="F74" s="463"/>
      <c r="I74" s="38"/>
    </row>
    <row r="75" spans="1:9" x14ac:dyDescent="0.25">
      <c r="A75" s="54"/>
      <c r="B75" s="60" t="s">
        <v>387</v>
      </c>
      <c r="C75" s="59"/>
      <c r="D75" s="528"/>
      <c r="E75" s="711"/>
      <c r="F75" s="455"/>
      <c r="I75" s="38"/>
    </row>
    <row r="76" spans="1:9" x14ac:dyDescent="0.25">
      <c r="A76" s="59" t="s">
        <v>291</v>
      </c>
      <c r="B76" s="60" t="s">
        <v>551</v>
      </c>
      <c r="C76" s="59"/>
      <c r="D76" s="528"/>
      <c r="E76" s="711"/>
      <c r="F76" s="455"/>
      <c r="I76" s="38"/>
    </row>
    <row r="77" spans="1:9" x14ac:dyDescent="0.25">
      <c r="A77" s="59" t="s">
        <v>292</v>
      </c>
      <c r="B77" s="60" t="s">
        <v>395</v>
      </c>
      <c r="C77" s="54"/>
      <c r="D77" s="526"/>
      <c r="E77" s="708"/>
      <c r="F77" s="455"/>
      <c r="I77" s="38"/>
    </row>
    <row r="78" spans="1:9" ht="16.5" thickBot="1" x14ac:dyDescent="0.3">
      <c r="A78" s="64" t="s">
        <v>294</v>
      </c>
      <c r="B78" s="65" t="s">
        <v>552</v>
      </c>
      <c r="C78" s="83"/>
      <c r="D78" s="527"/>
      <c r="E78" s="716"/>
      <c r="F78" s="457"/>
      <c r="I78" s="38"/>
    </row>
    <row r="79" spans="1:9" x14ac:dyDescent="0.25">
      <c r="A79" s="124" t="s">
        <v>390</v>
      </c>
      <c r="B79" s="106" t="s">
        <v>389</v>
      </c>
      <c r="C79" s="219"/>
      <c r="D79" s="531"/>
      <c r="E79" s="318"/>
      <c r="F79" s="465"/>
      <c r="I79" s="38"/>
    </row>
    <row r="80" spans="1:9" x14ac:dyDescent="0.25">
      <c r="A80" s="54"/>
      <c r="B80" s="60" t="s">
        <v>434</v>
      </c>
      <c r="C80" s="59"/>
      <c r="D80" s="528"/>
      <c r="E80" s="458"/>
      <c r="F80" s="455"/>
      <c r="I80" s="38"/>
    </row>
    <row r="81" spans="1:9" x14ac:dyDescent="0.25">
      <c r="A81" s="59" t="s">
        <v>291</v>
      </c>
      <c r="B81" s="60" t="s">
        <v>553</v>
      </c>
      <c r="C81" s="54"/>
      <c r="D81" s="526"/>
      <c r="E81" s="306"/>
      <c r="F81" s="432"/>
      <c r="I81" s="38"/>
    </row>
    <row r="82" spans="1:9" x14ac:dyDescent="0.25">
      <c r="A82" s="59" t="s">
        <v>292</v>
      </c>
      <c r="B82" s="60" t="s">
        <v>395</v>
      </c>
      <c r="C82" s="54"/>
      <c r="D82" s="526"/>
      <c r="E82" s="306"/>
      <c r="F82" s="466"/>
      <c r="I82" s="38"/>
    </row>
    <row r="83" spans="1:9" ht="16.5" thickBot="1" x14ac:dyDescent="0.3">
      <c r="A83" s="64" t="s">
        <v>294</v>
      </c>
      <c r="B83" s="65" t="s">
        <v>552</v>
      </c>
      <c r="C83" s="83"/>
      <c r="D83" s="527"/>
      <c r="E83" s="456"/>
      <c r="F83" s="462"/>
      <c r="I83" s="38"/>
    </row>
    <row r="84" spans="1:9" ht="16.5" thickBot="1" x14ac:dyDescent="0.3">
      <c r="A84" s="123" t="s">
        <v>391</v>
      </c>
      <c r="B84" s="69" t="s">
        <v>433</v>
      </c>
      <c r="C84" s="123">
        <v>11.021000000000001</v>
      </c>
      <c r="D84" s="977">
        <v>3.6840000000000002</v>
      </c>
      <c r="E84" s="712">
        <v>6.157</v>
      </c>
      <c r="F84" s="519">
        <v>3.9460000000000002</v>
      </c>
      <c r="I84" s="38"/>
    </row>
    <row r="85" spans="1:9" x14ac:dyDescent="0.25">
      <c r="A85" s="125" t="s">
        <v>392</v>
      </c>
      <c r="B85" s="126" t="s">
        <v>562</v>
      </c>
      <c r="C85" s="125"/>
      <c r="D85" s="532"/>
      <c r="E85" s="717"/>
      <c r="F85" s="433"/>
      <c r="I85" s="38"/>
    </row>
    <row r="86" spans="1:9" x14ac:dyDescent="0.25">
      <c r="A86" s="59" t="s">
        <v>291</v>
      </c>
      <c r="B86" s="60" t="s">
        <v>563</v>
      </c>
      <c r="C86" s="59"/>
      <c r="D86" s="528"/>
      <c r="E86" s="582"/>
      <c r="F86" s="455"/>
      <c r="I86" s="38"/>
    </row>
    <row r="87" spans="1:9" ht="16.5" thickBot="1" x14ac:dyDescent="0.3">
      <c r="A87" s="64" t="s">
        <v>294</v>
      </c>
      <c r="B87" s="65" t="s">
        <v>564</v>
      </c>
      <c r="C87" s="64"/>
      <c r="D87" s="529"/>
      <c r="E87" s="614"/>
      <c r="F87" s="468"/>
    </row>
    <row r="88" spans="1:9" ht="16.5" thickBot="1" x14ac:dyDescent="0.3">
      <c r="A88" s="123" t="s">
        <v>541</v>
      </c>
      <c r="B88" s="69" t="s">
        <v>567</v>
      </c>
      <c r="C88" s="533"/>
      <c r="D88" s="534"/>
      <c r="E88" s="718"/>
      <c r="F88" s="469"/>
    </row>
    <row r="89" spans="1:9" x14ac:dyDescent="0.25">
      <c r="A89" s="124" t="s">
        <v>542</v>
      </c>
      <c r="B89" s="106" t="s">
        <v>432</v>
      </c>
      <c r="C89" s="124">
        <v>72.242000000000004</v>
      </c>
      <c r="D89" s="530">
        <v>24.146000000000001</v>
      </c>
      <c r="E89" s="713">
        <v>40.365000000000002</v>
      </c>
      <c r="F89" s="454">
        <v>25.866</v>
      </c>
    </row>
    <row r="90" spans="1:9" ht="16.5" thickBot="1" x14ac:dyDescent="0.3">
      <c r="A90" s="83"/>
      <c r="B90" s="65" t="s">
        <v>395</v>
      </c>
      <c r="C90" s="83"/>
      <c r="D90" s="527"/>
      <c r="E90" s="456"/>
      <c r="F90" s="468"/>
    </row>
    <row r="91" spans="1:9" ht="48" thickBot="1" x14ac:dyDescent="0.3">
      <c r="A91" s="123" t="s">
        <v>542</v>
      </c>
      <c r="B91" s="69" t="s">
        <v>145</v>
      </c>
      <c r="C91" s="123">
        <v>219.268</v>
      </c>
      <c r="D91" s="459">
        <v>548.43299999999999</v>
      </c>
      <c r="E91" s="459">
        <f>E20+E50+E68+E71+E74+E84+E87+E88</f>
        <v>147.15700000000001</v>
      </c>
      <c r="F91" s="459">
        <f>F20+F50+F68+F71+F74+F84+F87+F88</f>
        <v>570.6640000000001</v>
      </c>
    </row>
    <row r="92" spans="1:9" ht="47.25" x14ac:dyDescent="0.25">
      <c r="A92" s="124" t="s">
        <v>543</v>
      </c>
      <c r="B92" s="106" t="s">
        <v>146</v>
      </c>
      <c r="C92" s="124">
        <f>C26-C33+C54+C67+C72+C58+C60+C79+C86+C89</f>
        <v>221.42700000000002</v>
      </c>
      <c r="D92" s="454">
        <f>D26-D33+D54+D67+D72+D58+D60+D79+D86+D89</f>
        <v>539.45899999999995</v>
      </c>
      <c r="E92" s="454">
        <f>E26-E33+E54+E67+E72+E58+E60+E79+E86+E89</f>
        <v>143.64099999999999</v>
      </c>
      <c r="F92" s="454">
        <f>F26-F33+F54+F67+F72+F58+F60+F79+F86+F89</f>
        <v>575.17699999999991</v>
      </c>
    </row>
    <row r="93" spans="1:9" ht="32.25" thickBot="1" x14ac:dyDescent="0.3">
      <c r="A93" s="171"/>
      <c r="B93" s="185" t="s">
        <v>557</v>
      </c>
      <c r="C93" s="171">
        <f>C91-C92</f>
        <v>-2.1590000000000202</v>
      </c>
      <c r="D93" s="470">
        <f>D91-D92</f>
        <v>8.9740000000000464</v>
      </c>
      <c r="E93" s="470">
        <f>E91-E92</f>
        <v>3.5160000000000196</v>
      </c>
      <c r="F93" s="470">
        <f>F91-F92</f>
        <v>-4.5129999999998063</v>
      </c>
    </row>
    <row r="94" spans="1:9" ht="16.5" thickBot="1" x14ac:dyDescent="0.3">
      <c r="A94" s="175"/>
      <c r="B94" s="176"/>
      <c r="C94" s="175"/>
      <c r="D94" s="535"/>
      <c r="E94" s="429"/>
      <c r="F94" s="469"/>
    </row>
    <row r="95" spans="1:9" x14ac:dyDescent="0.25">
      <c r="A95" s="174"/>
      <c r="B95" s="126" t="s">
        <v>393</v>
      </c>
      <c r="C95" s="174"/>
      <c r="D95" s="536"/>
      <c r="E95" s="471"/>
      <c r="F95" s="472"/>
    </row>
    <row r="96" spans="1:9" x14ac:dyDescent="0.25">
      <c r="A96" s="59" t="s">
        <v>291</v>
      </c>
      <c r="B96" s="60" t="s">
        <v>394</v>
      </c>
      <c r="C96" s="1337">
        <f>C59+C58+C33</f>
        <v>74.644000000000005</v>
      </c>
      <c r="D96" s="1338">
        <f t="shared" ref="D96:F96" si="1">D59+D58+D33</f>
        <v>35.053000000000019</v>
      </c>
      <c r="E96" s="1338">
        <f t="shared" si="1"/>
        <v>46.141000000000005</v>
      </c>
      <c r="F96" s="1338">
        <f t="shared" si="1"/>
        <v>23.715000000000121</v>
      </c>
    </row>
    <row r="97" spans="1:6" x14ac:dyDescent="0.25">
      <c r="A97" s="218" t="s">
        <v>632</v>
      </c>
      <c r="B97" s="220" t="s">
        <v>396</v>
      </c>
      <c r="C97" s="537"/>
      <c r="D97" s="538"/>
      <c r="E97" s="474"/>
      <c r="F97" s="474"/>
    </row>
    <row r="98" spans="1:6" ht="16.5" thickBot="1" x14ac:dyDescent="0.3">
      <c r="A98" s="64" t="s">
        <v>633</v>
      </c>
      <c r="B98" s="65" t="s">
        <v>641</v>
      </c>
      <c r="C98" s="539"/>
      <c r="D98" s="540"/>
      <c r="E98" s="468"/>
      <c r="F98" s="468"/>
    </row>
    <row r="100" spans="1:6" x14ac:dyDescent="0.25">
      <c r="B100" s="518" t="s">
        <v>834</v>
      </c>
      <c r="C100" s="16"/>
      <c r="D100" s="16"/>
      <c r="E100" s="1469" t="s">
        <v>833</v>
      </c>
      <c r="F100" s="1469"/>
    </row>
    <row r="101" spans="1:6" x14ac:dyDescent="0.25">
      <c r="A101" s="86" t="s">
        <v>397</v>
      </c>
      <c r="B101" s="85"/>
      <c r="C101" s="85"/>
      <c r="D101" s="85"/>
    </row>
  </sheetData>
  <mergeCells count="8">
    <mergeCell ref="E100:F100"/>
    <mergeCell ref="A6:F6"/>
    <mergeCell ref="A17:A18"/>
    <mergeCell ref="B17:B18"/>
    <mergeCell ref="E17:F17"/>
    <mergeCell ref="C17:D17"/>
    <mergeCell ref="A15:F15"/>
    <mergeCell ref="E11:F11"/>
  </mergeCells>
  <phoneticPr fontId="3" type="noConversion"/>
  <pageMargins left="0.74803149606299213" right="0.74803149606299213" top="0.98425196850393704" bottom="0.98425196850393704" header="0.51181102362204722" footer="0.51181102362204722"/>
  <pageSetup paperSize="9" scale="72" fitToHeight="3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L53"/>
  <sheetViews>
    <sheetView topLeftCell="A21" zoomScale="75" zoomScaleNormal="75" workbookViewId="0">
      <selection activeCell="B30" sqref="B30:B34"/>
    </sheetView>
  </sheetViews>
  <sheetFormatPr defaultColWidth="9" defaultRowHeight="15.75" x14ac:dyDescent="0.25"/>
  <cols>
    <col min="1" max="1" width="9" style="482"/>
    <col min="2" max="2" width="37.25" style="17" bestFit="1" customWidth="1"/>
    <col min="3" max="3" width="13.375" style="1" customWidth="1"/>
    <col min="4" max="5" width="10.875" style="1" customWidth="1"/>
    <col min="6" max="7" width="9.875" style="210" customWidth="1"/>
    <col min="8" max="8" width="14.375" style="1" customWidth="1"/>
    <col min="9" max="10" width="9.75" style="1" customWidth="1"/>
    <col min="11" max="11" width="11" style="1" customWidth="1"/>
    <col min="12" max="12" width="12.625" style="1" customWidth="1"/>
    <col min="13" max="13" width="38.25" style="1" customWidth="1"/>
    <col min="14" max="16384" width="9" style="1"/>
  </cols>
  <sheetData>
    <row r="2" spans="1:13" x14ac:dyDescent="0.25">
      <c r="M2" s="4" t="s">
        <v>1076</v>
      </c>
    </row>
    <row r="3" spans="1:13" x14ac:dyDescent="0.25">
      <c r="M3" s="4" t="s">
        <v>595</v>
      </c>
    </row>
    <row r="4" spans="1:13" x14ac:dyDescent="0.25">
      <c r="M4" s="4" t="s">
        <v>892</v>
      </c>
    </row>
    <row r="5" spans="1:13" ht="15.75" customHeight="1" x14ac:dyDescent="0.25">
      <c r="A5" s="1820"/>
      <c r="B5" s="1821"/>
      <c r="C5" s="1821"/>
      <c r="D5" s="1821"/>
      <c r="E5" s="1821"/>
      <c r="F5" s="1821"/>
      <c r="G5" s="1821"/>
      <c r="H5" s="1821"/>
      <c r="I5" s="1821"/>
      <c r="J5" s="1821"/>
      <c r="K5" s="1821"/>
      <c r="L5" s="1821"/>
      <c r="M5" s="1821"/>
    </row>
    <row r="6" spans="1:13" x14ac:dyDescent="0.25">
      <c r="M6" s="4" t="s">
        <v>596</v>
      </c>
    </row>
    <row r="7" spans="1:13" x14ac:dyDescent="0.25">
      <c r="M7" s="4" t="s">
        <v>196</v>
      </c>
    </row>
    <row r="8" spans="1:13" x14ac:dyDescent="0.25">
      <c r="M8" s="4"/>
    </row>
    <row r="9" spans="1:13" x14ac:dyDescent="0.25">
      <c r="M9" s="1367" t="s">
        <v>408</v>
      </c>
    </row>
    <row r="10" spans="1:13" x14ac:dyDescent="0.25">
      <c r="M10" s="230" t="s">
        <v>1127</v>
      </c>
    </row>
    <row r="11" spans="1:13" x14ac:dyDescent="0.25">
      <c r="A11" s="1102"/>
      <c r="M11" s="4" t="s">
        <v>600</v>
      </c>
    </row>
    <row r="12" spans="1:13" x14ac:dyDescent="0.25">
      <c r="A12" s="1102"/>
      <c r="M12" s="4"/>
    </row>
    <row r="13" spans="1:13" x14ac:dyDescent="0.25">
      <c r="A13" s="1801" t="s">
        <v>1122</v>
      </c>
      <c r="B13" s="1822"/>
      <c r="C13" s="1822"/>
      <c r="D13" s="1822"/>
      <c r="E13" s="1822"/>
      <c r="F13" s="1822"/>
      <c r="G13" s="1822"/>
      <c r="H13" s="1822"/>
      <c r="I13" s="1822"/>
      <c r="J13" s="1822"/>
      <c r="K13" s="1822"/>
      <c r="L13" s="1822"/>
      <c r="M13" s="1822"/>
    </row>
    <row r="14" spans="1:13" ht="16.5" thickBot="1" x14ac:dyDescent="0.3"/>
    <row r="15" spans="1:13" ht="60.75" customHeight="1" x14ac:dyDescent="0.25">
      <c r="A15" s="1823" t="s">
        <v>305</v>
      </c>
      <c r="B15" s="1774" t="s">
        <v>329</v>
      </c>
      <c r="C15" s="1569" t="s">
        <v>781</v>
      </c>
      <c r="D15" s="1569" t="s">
        <v>1128</v>
      </c>
      <c r="E15" s="1569"/>
      <c r="F15" s="1774" t="s">
        <v>880</v>
      </c>
      <c r="G15" s="1825" t="s">
        <v>881</v>
      </c>
      <c r="H15" s="1569" t="s">
        <v>782</v>
      </c>
      <c r="I15" s="1774" t="s">
        <v>428</v>
      </c>
      <c r="J15" s="1774"/>
      <c r="K15" s="1774"/>
      <c r="L15" s="1774"/>
      <c r="M15" s="1818" t="s">
        <v>307</v>
      </c>
    </row>
    <row r="16" spans="1:13" ht="31.5" customHeight="1" x14ac:dyDescent="0.25">
      <c r="A16" s="1824"/>
      <c r="B16" s="1470"/>
      <c r="C16" s="1560"/>
      <c r="D16" s="1560" t="s">
        <v>308</v>
      </c>
      <c r="E16" s="1560"/>
      <c r="F16" s="1470"/>
      <c r="G16" s="1826"/>
      <c r="H16" s="1560"/>
      <c r="I16" s="1470" t="s">
        <v>352</v>
      </c>
      <c r="J16" s="1470" t="s">
        <v>422</v>
      </c>
      <c r="K16" s="1470" t="s">
        <v>420</v>
      </c>
      <c r="L16" s="1470"/>
      <c r="M16" s="1819"/>
    </row>
    <row r="17" spans="1:38" ht="81.75" customHeight="1" x14ac:dyDescent="0.25">
      <c r="A17" s="1824"/>
      <c r="B17" s="1470"/>
      <c r="C17" s="1560"/>
      <c r="D17" s="1352" t="s">
        <v>436</v>
      </c>
      <c r="E17" s="1352" t="s">
        <v>437</v>
      </c>
      <c r="F17" s="1352" t="s">
        <v>308</v>
      </c>
      <c r="G17" s="1352" t="s">
        <v>308</v>
      </c>
      <c r="H17" s="1560"/>
      <c r="I17" s="1470"/>
      <c r="J17" s="1470"/>
      <c r="K17" s="720" t="s">
        <v>419</v>
      </c>
      <c r="L17" s="720" t="s">
        <v>421</v>
      </c>
      <c r="M17" s="1819"/>
    </row>
    <row r="18" spans="1:38" ht="18.75" customHeight="1" x14ac:dyDescent="0.25">
      <c r="A18" s="1103">
        <v>1</v>
      </c>
      <c r="B18" s="629">
        <v>2</v>
      </c>
      <c r="C18" s="721">
        <v>3</v>
      </c>
      <c r="D18" s="721">
        <v>4</v>
      </c>
      <c r="E18" s="721">
        <v>5</v>
      </c>
      <c r="F18" s="721">
        <v>6</v>
      </c>
      <c r="G18" s="721">
        <v>7</v>
      </c>
      <c r="H18" s="721">
        <v>8</v>
      </c>
      <c r="I18" s="629">
        <v>9</v>
      </c>
      <c r="J18" s="629">
        <v>10</v>
      </c>
      <c r="K18" s="629">
        <v>11</v>
      </c>
      <c r="L18" s="629">
        <v>12</v>
      </c>
      <c r="M18" s="722">
        <v>13</v>
      </c>
    </row>
    <row r="19" spans="1:38" ht="18.75" x14ac:dyDescent="0.25">
      <c r="A19" s="1359"/>
      <c r="B19" s="1349" t="s">
        <v>330</v>
      </c>
      <c r="C19" s="604">
        <f t="shared" ref="C19:H19" si="0">C20+C28+C35</f>
        <v>40.365000000000002</v>
      </c>
      <c r="D19" s="604">
        <f t="shared" si="0"/>
        <v>40.365000000000002</v>
      </c>
      <c r="E19" s="604">
        <f t="shared" si="0"/>
        <v>25.866</v>
      </c>
      <c r="F19" s="604">
        <f t="shared" si="0"/>
        <v>16.914999999999999</v>
      </c>
      <c r="G19" s="604">
        <f t="shared" si="0"/>
        <v>14.141000000000002</v>
      </c>
      <c r="H19" s="604">
        <f t="shared" si="0"/>
        <v>14.499000000000001</v>
      </c>
      <c r="I19" s="719">
        <f t="shared" ref="I19:I21" si="1">D19-E19</f>
        <v>14.499000000000002</v>
      </c>
      <c r="J19" s="723">
        <f>I19/D19%</f>
        <v>35.919732441471574</v>
      </c>
      <c r="K19" s="604">
        <f>K20+K28+K35</f>
        <v>0.42499999999999999</v>
      </c>
      <c r="L19" s="604">
        <f>L20+L28+L35</f>
        <v>0</v>
      </c>
      <c r="M19" s="605"/>
    </row>
    <row r="20" spans="1:38" ht="31.5" x14ac:dyDescent="0.25">
      <c r="A20" s="211" t="s">
        <v>291</v>
      </c>
      <c r="B20" s="1350" t="s">
        <v>1129</v>
      </c>
      <c r="C20" s="1351">
        <f t="shared" ref="C20:H20" si="2">C21+C25</f>
        <v>3.2309999999999999</v>
      </c>
      <c r="D20" s="552">
        <f t="shared" si="2"/>
        <v>3.2309999999999999</v>
      </c>
      <c r="E20" s="552">
        <f t="shared" si="2"/>
        <v>2.2130000000000001</v>
      </c>
      <c r="F20" s="552">
        <f t="shared" si="2"/>
        <v>1.875</v>
      </c>
      <c r="G20" s="552">
        <f t="shared" si="2"/>
        <v>1.5640000000000001</v>
      </c>
      <c r="H20" s="552">
        <f t="shared" si="2"/>
        <v>1.018</v>
      </c>
      <c r="I20" s="552">
        <f t="shared" si="1"/>
        <v>1.0179999999999998</v>
      </c>
      <c r="J20" s="586">
        <f t="shared" ref="J20:J37" si="3">I20/D20%</f>
        <v>31.507273290003091</v>
      </c>
      <c r="K20" s="552">
        <f>K21+K25</f>
        <v>0.42499999999999999</v>
      </c>
      <c r="L20" s="552">
        <f>L21+L25</f>
        <v>0</v>
      </c>
      <c r="M20" s="1365"/>
    </row>
    <row r="21" spans="1:38" ht="31.5" x14ac:dyDescent="0.25">
      <c r="A21" s="211" t="s">
        <v>292</v>
      </c>
      <c r="B21" s="1350" t="s">
        <v>1010</v>
      </c>
      <c r="C21" s="1351">
        <f t="shared" ref="C21:H21" si="4">SUM(C22:C24)</f>
        <v>2.319</v>
      </c>
      <c r="D21" s="552">
        <f t="shared" si="4"/>
        <v>2.319</v>
      </c>
      <c r="E21" s="1351">
        <f t="shared" si="4"/>
        <v>1.8460000000000001</v>
      </c>
      <c r="F21" s="552">
        <f t="shared" si="4"/>
        <v>1.5640000000000001</v>
      </c>
      <c r="G21" s="1351">
        <f t="shared" si="4"/>
        <v>1.5640000000000001</v>
      </c>
      <c r="H21" s="1351">
        <f t="shared" si="4"/>
        <v>0.47299999999999998</v>
      </c>
      <c r="I21" s="552">
        <f t="shared" si="1"/>
        <v>0.47299999999999986</v>
      </c>
      <c r="J21" s="586">
        <f t="shared" si="3"/>
        <v>20.396722725312632</v>
      </c>
      <c r="K21" s="1351">
        <f>SUM(K22:K24)</f>
        <v>0.42499999999999999</v>
      </c>
      <c r="L21" s="1351">
        <f>SUM(L22:L24)</f>
        <v>0</v>
      </c>
      <c r="M21" s="1365"/>
    </row>
    <row r="22" spans="1:38" ht="48.75" customHeight="1" x14ac:dyDescent="0.25">
      <c r="A22" s="877" t="s">
        <v>571</v>
      </c>
      <c r="B22" s="5" t="s">
        <v>1171</v>
      </c>
      <c r="C22" s="607">
        <v>1.268</v>
      </c>
      <c r="D22" s="553">
        <v>1.268</v>
      </c>
      <c r="E22" s="553">
        <v>1</v>
      </c>
      <c r="F22" s="553">
        <v>0.84699999999999998</v>
      </c>
      <c r="G22" s="493">
        <v>0.84699999999999998</v>
      </c>
      <c r="H22" s="553">
        <f>C22-E22</f>
        <v>0.26800000000000002</v>
      </c>
      <c r="I22" s="553">
        <f>D22-E22</f>
        <v>0.26800000000000002</v>
      </c>
      <c r="J22" s="586">
        <f t="shared" si="3"/>
        <v>21.135646687697161</v>
      </c>
      <c r="K22" s="493">
        <v>0.32200000000000001</v>
      </c>
      <c r="L22" s="493"/>
      <c r="M22" s="1105" t="s">
        <v>1130</v>
      </c>
      <c r="O22" s="1370"/>
    </row>
    <row r="23" spans="1:38" s="17" customFormat="1" ht="39" customHeight="1" x14ac:dyDescent="0.25">
      <c r="A23" s="877" t="s">
        <v>572</v>
      </c>
      <c r="B23" s="5" t="s">
        <v>1172</v>
      </c>
      <c r="C23" s="607">
        <v>1.0509999999999999</v>
      </c>
      <c r="D23" s="553">
        <v>1.0509999999999999</v>
      </c>
      <c r="E23" s="553">
        <v>0.84599999999999997</v>
      </c>
      <c r="F23" s="493">
        <v>0.71699999999999997</v>
      </c>
      <c r="G23" s="493">
        <v>0.71699999999999997</v>
      </c>
      <c r="H23" s="553">
        <f t="shared" ref="H23:H26" si="5">C23-E23</f>
        <v>0.20499999999999996</v>
      </c>
      <c r="I23" s="553">
        <f t="shared" ref="I23:I37" si="6">D23-E23</f>
        <v>0.20499999999999996</v>
      </c>
      <c r="J23" s="586">
        <f t="shared" si="3"/>
        <v>19.50523311132255</v>
      </c>
      <c r="K23" s="493">
        <v>0.10299999999999999</v>
      </c>
      <c r="L23" s="493"/>
      <c r="M23" s="1105" t="s">
        <v>1130</v>
      </c>
      <c r="O23" s="1370"/>
    </row>
    <row r="24" spans="1:38" s="17" customFormat="1" ht="35.25" customHeight="1" x14ac:dyDescent="0.25">
      <c r="A24" s="877"/>
      <c r="B24" s="1371"/>
      <c r="C24" s="607"/>
      <c r="D24" s="553"/>
      <c r="E24" s="553"/>
      <c r="F24" s="553"/>
      <c r="G24" s="493"/>
      <c r="H24" s="553"/>
      <c r="I24" s="553"/>
      <c r="J24" s="586"/>
      <c r="K24" s="493"/>
      <c r="L24" s="493"/>
      <c r="M24" s="1105"/>
      <c r="O24" s="1370"/>
    </row>
    <row r="25" spans="1:38" s="17" customFormat="1" ht="37.5" x14ac:dyDescent="0.3">
      <c r="A25" s="1372" t="s">
        <v>1009</v>
      </c>
      <c r="B25" s="506" t="s">
        <v>425</v>
      </c>
      <c r="C25" s="1113">
        <f>SUM(C26)</f>
        <v>0.91200000000000003</v>
      </c>
      <c r="D25" s="1351">
        <f>D26</f>
        <v>0.91200000000000003</v>
      </c>
      <c r="E25" s="552">
        <f t="shared" ref="E25:H25" si="7">SUM(E26)</f>
        <v>0.36699999999999999</v>
      </c>
      <c r="F25" s="1351">
        <f t="shared" si="7"/>
        <v>0.311</v>
      </c>
      <c r="G25" s="552">
        <f t="shared" si="7"/>
        <v>0</v>
      </c>
      <c r="H25" s="552">
        <f t="shared" si="7"/>
        <v>0.54500000000000004</v>
      </c>
      <c r="I25" s="552">
        <f t="shared" si="6"/>
        <v>0.54500000000000004</v>
      </c>
      <c r="J25" s="586">
        <f t="shared" si="3"/>
        <v>59.758771929824569</v>
      </c>
      <c r="K25" s="552">
        <f t="shared" ref="K25:L25" si="8">SUM(K26)</f>
        <v>0</v>
      </c>
      <c r="L25" s="552">
        <f t="shared" si="8"/>
        <v>0</v>
      </c>
      <c r="M25" s="1112"/>
      <c r="N25" s="729"/>
      <c r="O25" s="1370"/>
      <c r="P25" s="729"/>
      <c r="Q25" s="729"/>
      <c r="R25" s="729"/>
      <c r="S25" s="729"/>
      <c r="T25" s="729"/>
      <c r="U25" s="729"/>
      <c r="V25" s="729"/>
      <c r="W25" s="729"/>
      <c r="X25" s="729"/>
      <c r="Y25" s="729"/>
      <c r="Z25" s="729"/>
      <c r="AA25" s="729"/>
      <c r="AB25" s="729"/>
      <c r="AC25" s="729"/>
      <c r="AD25" s="729"/>
      <c r="AE25" s="729"/>
      <c r="AF25" s="729"/>
      <c r="AG25" s="729"/>
      <c r="AH25" s="729"/>
      <c r="AI25" s="729"/>
      <c r="AJ25" s="729"/>
      <c r="AK25" s="729"/>
      <c r="AL25" s="729"/>
    </row>
    <row r="26" spans="1:38" s="17" customFormat="1" ht="65.25" customHeight="1" x14ac:dyDescent="0.25">
      <c r="A26" s="730">
        <v>1</v>
      </c>
      <c r="B26" s="5" t="s">
        <v>1181</v>
      </c>
      <c r="C26" s="607">
        <v>0.91200000000000003</v>
      </c>
      <c r="D26" s="553">
        <v>0.91200000000000003</v>
      </c>
      <c r="E26" s="553">
        <v>0.36699999999999999</v>
      </c>
      <c r="F26" s="493">
        <v>0.311</v>
      </c>
      <c r="G26" s="493"/>
      <c r="H26" s="553">
        <f t="shared" si="5"/>
        <v>0.54500000000000004</v>
      </c>
      <c r="I26" s="553">
        <f t="shared" si="6"/>
        <v>0.54500000000000004</v>
      </c>
      <c r="J26" s="586">
        <f t="shared" si="3"/>
        <v>59.758771929824569</v>
      </c>
      <c r="K26" s="1351"/>
      <c r="L26" s="493"/>
      <c r="M26" s="736" t="s">
        <v>1131</v>
      </c>
      <c r="O26" s="1370"/>
    </row>
    <row r="27" spans="1:38" s="17" customFormat="1" ht="18.75" x14ac:dyDescent="0.3">
      <c r="A27" s="730"/>
      <c r="B27" s="1373"/>
      <c r="C27" s="1113"/>
      <c r="D27" s="1351"/>
      <c r="E27" s="552"/>
      <c r="F27" s="1351"/>
      <c r="G27" s="552"/>
      <c r="H27" s="552"/>
      <c r="I27" s="552"/>
      <c r="J27" s="586"/>
      <c r="K27" s="1351"/>
      <c r="L27" s="1351"/>
      <c r="M27" s="493"/>
      <c r="N27" s="729"/>
      <c r="O27" s="1370"/>
      <c r="P27" s="729"/>
      <c r="Q27" s="729"/>
      <c r="R27" s="729"/>
      <c r="S27" s="729"/>
      <c r="T27" s="729"/>
      <c r="U27" s="729"/>
      <c r="V27" s="729"/>
      <c r="W27" s="729"/>
      <c r="X27" s="729"/>
      <c r="Y27" s="729"/>
      <c r="Z27" s="729"/>
      <c r="AA27" s="729"/>
      <c r="AB27" s="729"/>
      <c r="AC27" s="729"/>
      <c r="AD27" s="729"/>
      <c r="AE27" s="729"/>
      <c r="AF27" s="729"/>
      <c r="AG27" s="729"/>
      <c r="AH27" s="729"/>
      <c r="AI27" s="729"/>
      <c r="AJ27" s="729"/>
      <c r="AK27" s="729"/>
      <c r="AL27" s="729"/>
    </row>
    <row r="28" spans="1:38" s="17" customFormat="1" ht="31.5" x14ac:dyDescent="0.25">
      <c r="A28" s="211" t="s">
        <v>294</v>
      </c>
      <c r="B28" s="1350" t="s">
        <v>929</v>
      </c>
      <c r="C28" s="552">
        <f>C29</f>
        <v>34.439</v>
      </c>
      <c r="D28" s="552">
        <f>D29</f>
        <v>34.439</v>
      </c>
      <c r="E28" s="552">
        <f t="shared" ref="E28:L28" si="9">E29</f>
        <v>21.003</v>
      </c>
      <c r="F28" s="552">
        <f t="shared" si="9"/>
        <v>13.854000000000001</v>
      </c>
      <c r="G28" s="552">
        <f t="shared" si="9"/>
        <v>11.391000000000002</v>
      </c>
      <c r="H28" s="552">
        <f t="shared" si="9"/>
        <v>13.436</v>
      </c>
      <c r="I28" s="552">
        <f t="shared" si="9"/>
        <v>13.436</v>
      </c>
      <c r="J28" s="552">
        <f t="shared" si="9"/>
        <v>39.013908650076949</v>
      </c>
      <c r="K28" s="552">
        <f t="shared" si="9"/>
        <v>0</v>
      </c>
      <c r="L28" s="552">
        <f t="shared" si="9"/>
        <v>0</v>
      </c>
      <c r="M28" s="1365"/>
      <c r="O28" s="1370"/>
    </row>
    <row r="29" spans="1:38" s="17" customFormat="1" ht="18.75" x14ac:dyDescent="0.25">
      <c r="A29" s="211" t="s">
        <v>295</v>
      </c>
      <c r="B29" s="1350" t="s">
        <v>601</v>
      </c>
      <c r="C29" s="1115">
        <f t="shared" ref="C29:H29" si="10">SUM(C30:C34)</f>
        <v>34.439</v>
      </c>
      <c r="D29" s="1115">
        <f t="shared" si="10"/>
        <v>34.439</v>
      </c>
      <c r="E29" s="1115">
        <f t="shared" si="10"/>
        <v>21.003</v>
      </c>
      <c r="F29" s="1115">
        <f t="shared" si="10"/>
        <v>13.854000000000001</v>
      </c>
      <c r="G29" s="1115">
        <f t="shared" si="10"/>
        <v>11.391000000000002</v>
      </c>
      <c r="H29" s="552">
        <f t="shared" si="10"/>
        <v>13.436</v>
      </c>
      <c r="I29" s="552">
        <f t="shared" si="6"/>
        <v>13.436</v>
      </c>
      <c r="J29" s="586">
        <f t="shared" si="3"/>
        <v>39.013908650076949</v>
      </c>
      <c r="K29" s="552">
        <f>SUM(K30:K34)</f>
        <v>0</v>
      </c>
      <c r="L29" s="552">
        <f>SUM(L30:L34)</f>
        <v>0</v>
      </c>
      <c r="M29" s="1365"/>
      <c r="O29" s="1370"/>
    </row>
    <row r="30" spans="1:38" s="17" customFormat="1" ht="95.25" customHeight="1" x14ac:dyDescent="0.25">
      <c r="A30" s="724">
        <v>1</v>
      </c>
      <c r="B30" s="5" t="s">
        <v>1183</v>
      </c>
      <c r="C30" s="607">
        <v>7.7110000000000003</v>
      </c>
      <c r="D30" s="553">
        <v>7.7110000000000003</v>
      </c>
      <c r="E30" s="553">
        <v>7.5620000000000003</v>
      </c>
      <c r="F30" s="493">
        <v>2.4630000000000001</v>
      </c>
      <c r="G30" s="493"/>
      <c r="H30" s="553">
        <f t="shared" ref="H30:H34" si="11">C30-E30</f>
        <v>0.14900000000000002</v>
      </c>
      <c r="I30" s="553">
        <f t="shared" si="6"/>
        <v>0.14900000000000002</v>
      </c>
      <c r="J30" s="584">
        <f t="shared" si="3"/>
        <v>1.9323045000648427</v>
      </c>
      <c r="K30" s="493"/>
      <c r="L30" s="493"/>
      <c r="M30" s="1105" t="s">
        <v>1130</v>
      </c>
      <c r="O30" s="1370"/>
    </row>
    <row r="31" spans="1:38" s="17" customFormat="1" ht="51" customHeight="1" x14ac:dyDescent="0.25">
      <c r="A31" s="724">
        <v>2</v>
      </c>
      <c r="B31" s="737" t="s">
        <v>1184</v>
      </c>
      <c r="C31" s="607">
        <v>6.843</v>
      </c>
      <c r="D31" s="553">
        <v>6.843</v>
      </c>
      <c r="E31" s="553">
        <v>6.0289999999999999</v>
      </c>
      <c r="F31" s="493">
        <v>5.109</v>
      </c>
      <c r="G31" s="493">
        <v>5.109</v>
      </c>
      <c r="H31" s="553">
        <f t="shared" si="11"/>
        <v>0.81400000000000006</v>
      </c>
      <c r="I31" s="553">
        <f t="shared" si="6"/>
        <v>0.81400000000000006</v>
      </c>
      <c r="J31" s="584">
        <f t="shared" si="3"/>
        <v>11.895367528861611</v>
      </c>
      <c r="K31" s="493"/>
      <c r="L31" s="493"/>
      <c r="M31" s="1105" t="s">
        <v>1132</v>
      </c>
      <c r="O31" s="1370"/>
    </row>
    <row r="32" spans="1:38" s="17" customFormat="1" ht="54.75" customHeight="1" x14ac:dyDescent="0.25">
      <c r="A32" s="724">
        <v>3</v>
      </c>
      <c r="B32" s="737" t="s">
        <v>1185</v>
      </c>
      <c r="C32" s="607">
        <v>6.5209999999999999</v>
      </c>
      <c r="D32" s="553">
        <v>6.5209999999999999</v>
      </c>
      <c r="E32" s="553">
        <v>6.1429999999999998</v>
      </c>
      <c r="F32" s="553">
        <v>5.2060000000000004</v>
      </c>
      <c r="G32" s="493">
        <v>5.2060000000000004</v>
      </c>
      <c r="H32" s="553">
        <f t="shared" si="11"/>
        <v>0.37800000000000011</v>
      </c>
      <c r="I32" s="553">
        <f t="shared" si="6"/>
        <v>0.37800000000000011</v>
      </c>
      <c r="J32" s="584">
        <f t="shared" si="3"/>
        <v>5.7966569544548392</v>
      </c>
      <c r="K32" s="493"/>
      <c r="L32" s="493"/>
      <c r="M32" s="1105" t="s">
        <v>1132</v>
      </c>
      <c r="O32" s="1370"/>
    </row>
    <row r="33" spans="1:15" s="17" customFormat="1" ht="92.25" customHeight="1" x14ac:dyDescent="0.25">
      <c r="A33" s="724">
        <v>4</v>
      </c>
      <c r="B33" s="737" t="s">
        <v>1186</v>
      </c>
      <c r="C33" s="607">
        <v>6.843</v>
      </c>
      <c r="D33" s="553">
        <v>6.843</v>
      </c>
      <c r="E33" s="553">
        <v>0.42299999999999999</v>
      </c>
      <c r="F33" s="553">
        <v>0.35899999999999999</v>
      </c>
      <c r="G33" s="493">
        <v>0.35899999999999999</v>
      </c>
      <c r="H33" s="553">
        <f t="shared" si="11"/>
        <v>6.42</v>
      </c>
      <c r="I33" s="553">
        <f t="shared" si="6"/>
        <v>6.42</v>
      </c>
      <c r="J33" s="584">
        <f t="shared" si="3"/>
        <v>93.818500657606307</v>
      </c>
      <c r="K33" s="493"/>
      <c r="L33" s="493"/>
      <c r="M33" s="1424" t="s">
        <v>1169</v>
      </c>
      <c r="O33" s="1370"/>
    </row>
    <row r="34" spans="1:15" s="17" customFormat="1" ht="93" customHeight="1" x14ac:dyDescent="0.25">
      <c r="A34" s="724">
        <v>5</v>
      </c>
      <c r="B34" s="737" t="s">
        <v>1187</v>
      </c>
      <c r="C34" s="607">
        <v>6.5209999999999999</v>
      </c>
      <c r="D34" s="553">
        <v>6.5209999999999999</v>
      </c>
      <c r="E34" s="553">
        <v>0.84599999999999997</v>
      </c>
      <c r="F34" s="553">
        <v>0.71699999999999997</v>
      </c>
      <c r="G34" s="493">
        <v>0.71699999999999997</v>
      </c>
      <c r="H34" s="553">
        <f t="shared" si="11"/>
        <v>5.6749999999999998</v>
      </c>
      <c r="I34" s="553">
        <f t="shared" si="6"/>
        <v>5.6749999999999998</v>
      </c>
      <c r="J34" s="584">
        <f t="shared" si="3"/>
        <v>87.026529673362973</v>
      </c>
      <c r="K34" s="493"/>
      <c r="L34" s="493"/>
      <c r="M34" s="1424" t="s">
        <v>1170</v>
      </c>
      <c r="O34" s="1370"/>
    </row>
    <row r="35" spans="1:15" s="17" customFormat="1" ht="18.75" x14ac:dyDescent="0.25">
      <c r="A35" s="733">
        <v>3</v>
      </c>
      <c r="B35" s="734" t="s">
        <v>709</v>
      </c>
      <c r="C35" s="1115">
        <f t="shared" ref="C35:H35" si="12">SUM(C36:C37)</f>
        <v>2.6949999999999998</v>
      </c>
      <c r="D35" s="552">
        <f t="shared" si="12"/>
        <v>2.6949999999999998</v>
      </c>
      <c r="E35" s="552">
        <f t="shared" si="12"/>
        <v>2.65</v>
      </c>
      <c r="F35" s="1351">
        <f t="shared" si="12"/>
        <v>1.1859999999999999</v>
      </c>
      <c r="G35" s="552">
        <f t="shared" si="12"/>
        <v>1.1859999999999999</v>
      </c>
      <c r="H35" s="1351">
        <f t="shared" si="12"/>
        <v>4.5000000000000047E-2</v>
      </c>
      <c r="I35" s="552">
        <f t="shared" si="6"/>
        <v>4.4999999999999929E-2</v>
      </c>
      <c r="J35" s="586">
        <f t="shared" si="3"/>
        <v>1.669758812615953</v>
      </c>
      <c r="K35" s="552">
        <f>SUM(K36:K37)</f>
        <v>0</v>
      </c>
      <c r="L35" s="552">
        <f>SUM(L36:L37)</f>
        <v>0</v>
      </c>
      <c r="M35" s="1365"/>
      <c r="O35" s="1370"/>
    </row>
    <row r="36" spans="1:15" s="17" customFormat="1" ht="47.25" customHeight="1" x14ac:dyDescent="0.25">
      <c r="A36" s="724">
        <v>1</v>
      </c>
      <c r="B36" s="1374" t="s">
        <v>1001</v>
      </c>
      <c r="C36" s="607">
        <v>4.4999999999999998E-2</v>
      </c>
      <c r="D36" s="553">
        <v>4.4999999999999998E-2</v>
      </c>
      <c r="E36" s="553">
        <v>5.6000000000000001E-2</v>
      </c>
      <c r="F36" s="493">
        <v>4.7E-2</v>
      </c>
      <c r="G36" s="493">
        <v>4.7E-2</v>
      </c>
      <c r="H36" s="553">
        <f t="shared" ref="H36:H37" si="13">C36-E36</f>
        <v>-1.1000000000000003E-2</v>
      </c>
      <c r="I36" s="553">
        <f t="shared" si="6"/>
        <v>-1.1000000000000003E-2</v>
      </c>
      <c r="J36" s="584">
        <f t="shared" si="3"/>
        <v>-24.44444444444445</v>
      </c>
      <c r="K36" s="493"/>
      <c r="L36" s="493"/>
      <c r="M36" s="1375" t="s">
        <v>1133</v>
      </c>
      <c r="O36" s="1370"/>
    </row>
    <row r="37" spans="1:15" s="17" customFormat="1" ht="65.25" customHeight="1" x14ac:dyDescent="0.25">
      <c r="A37" s="724">
        <v>2</v>
      </c>
      <c r="B37" s="5" t="s">
        <v>1000</v>
      </c>
      <c r="C37" s="607">
        <v>2.65</v>
      </c>
      <c r="D37" s="557">
        <v>2.65</v>
      </c>
      <c r="E37" s="557">
        <v>2.5939999999999999</v>
      </c>
      <c r="F37" s="493">
        <v>1.139</v>
      </c>
      <c r="G37" s="493">
        <v>1.139</v>
      </c>
      <c r="H37" s="557">
        <f t="shared" si="13"/>
        <v>5.600000000000005E-2</v>
      </c>
      <c r="I37" s="1104">
        <f t="shared" si="6"/>
        <v>5.600000000000005E-2</v>
      </c>
      <c r="J37" s="584">
        <f t="shared" si="3"/>
        <v>2.1132075471698131</v>
      </c>
      <c r="K37" s="493"/>
      <c r="L37" s="493"/>
      <c r="M37" s="1375" t="s">
        <v>1133</v>
      </c>
      <c r="O37" s="1370"/>
    </row>
    <row r="38" spans="1:15" ht="15.75" customHeight="1" x14ac:dyDescent="0.25">
      <c r="A38" s="1471" t="s">
        <v>393</v>
      </c>
      <c r="B38" s="1471"/>
      <c r="C38" s="1114"/>
      <c r="D38" s="1351"/>
      <c r="E38" s="558"/>
      <c r="F38" s="493"/>
      <c r="G38" s="493"/>
      <c r="H38" s="493"/>
      <c r="I38" s="493"/>
      <c r="J38" s="584"/>
      <c r="K38" s="1351"/>
      <c r="L38" s="1351"/>
      <c r="M38" s="1365"/>
      <c r="O38" s="1370"/>
    </row>
    <row r="39" spans="1:15" ht="31.5" x14ac:dyDescent="0.25">
      <c r="A39" s="211"/>
      <c r="B39" s="1349" t="s">
        <v>423</v>
      </c>
      <c r="C39" s="1113"/>
      <c r="D39" s="497"/>
      <c r="E39" s="497"/>
      <c r="F39" s="493"/>
      <c r="G39" s="493"/>
      <c r="H39" s="493"/>
      <c r="I39" s="493"/>
      <c r="J39" s="493"/>
      <c r="K39" s="1351"/>
      <c r="L39" s="1351"/>
      <c r="M39" s="1365"/>
      <c r="O39" s="1370"/>
    </row>
    <row r="40" spans="1:15" ht="18.75" x14ac:dyDescent="0.25">
      <c r="A40" s="724">
        <v>1</v>
      </c>
      <c r="B40" s="5" t="s">
        <v>331</v>
      </c>
      <c r="C40" s="497"/>
      <c r="D40" s="497"/>
      <c r="E40" s="497"/>
      <c r="F40" s="493"/>
      <c r="G40" s="493"/>
      <c r="H40" s="493"/>
      <c r="I40" s="493"/>
      <c r="J40" s="493"/>
      <c r="K40" s="493"/>
      <c r="L40" s="493"/>
      <c r="M40" s="1365"/>
    </row>
    <row r="41" spans="1:15" x14ac:dyDescent="0.25">
      <c r="A41" s="478"/>
      <c r="B41" s="1347"/>
      <c r="C41" s="1358"/>
      <c r="D41" s="1358"/>
      <c r="E41" s="1358"/>
      <c r="F41" s="1358"/>
      <c r="G41" s="1358"/>
      <c r="H41" s="1358"/>
      <c r="I41" s="1358"/>
      <c r="J41" s="1358"/>
      <c r="K41" s="1358"/>
      <c r="L41" s="1358"/>
      <c r="M41" s="1358"/>
    </row>
    <row r="42" spans="1:15" x14ac:dyDescent="0.25">
      <c r="A42" s="478"/>
      <c r="B42" s="1346" t="s">
        <v>603</v>
      </c>
      <c r="C42" s="1366"/>
      <c r="D42" s="1347"/>
      <c r="E42" s="1347"/>
      <c r="F42" s="1347"/>
      <c r="G42" s="1347"/>
      <c r="H42" s="1347"/>
      <c r="I42" s="1347"/>
      <c r="J42" s="1347"/>
      <c r="K42" s="1347"/>
      <c r="L42" s="1347"/>
      <c r="M42" s="1347"/>
    </row>
    <row r="43" spans="1:15" ht="15.75" customHeight="1" x14ac:dyDescent="0.25">
      <c r="A43" s="478"/>
      <c r="B43" s="1467" t="s">
        <v>608</v>
      </c>
      <c r="C43" s="1467"/>
      <c r="D43" s="1467"/>
      <c r="E43" s="1467"/>
      <c r="F43" s="1347"/>
      <c r="G43" s="1347"/>
      <c r="H43" s="1347"/>
      <c r="I43" s="608"/>
      <c r="J43" s="1347"/>
      <c r="K43" s="1347"/>
      <c r="L43" s="1347"/>
      <c r="M43" s="1347"/>
    </row>
    <row r="44" spans="1:15" x14ac:dyDescent="0.25">
      <c r="A44" s="1119"/>
      <c r="B44" s="17" t="s">
        <v>609</v>
      </c>
      <c r="F44" s="1358"/>
      <c r="G44" s="1358"/>
      <c r="H44" s="1358"/>
      <c r="I44" s="1358"/>
      <c r="J44" s="1358"/>
      <c r="K44" s="1358"/>
      <c r="L44" s="1358"/>
      <c r="M44" s="1358"/>
    </row>
    <row r="45" spans="1:15" ht="15.75" customHeight="1" x14ac:dyDescent="0.25">
      <c r="A45" s="1119"/>
      <c r="B45" s="1466" t="s">
        <v>610</v>
      </c>
      <c r="C45" s="1466"/>
      <c r="D45" s="1466"/>
      <c r="E45" s="1466"/>
      <c r="F45" s="1358"/>
      <c r="G45" s="1358"/>
      <c r="H45" s="1358"/>
      <c r="I45" s="1358"/>
      <c r="J45" s="1358"/>
      <c r="K45" s="1358"/>
      <c r="L45" s="1358"/>
      <c r="M45" s="1358"/>
    </row>
    <row r="46" spans="1:15" ht="15.75" customHeight="1" x14ac:dyDescent="0.25">
      <c r="A46" s="1119"/>
      <c r="B46" s="1364"/>
      <c r="C46" s="1345"/>
      <c r="D46" s="1345"/>
      <c r="E46" s="1345"/>
      <c r="F46" s="1358"/>
      <c r="G46" s="1358"/>
      <c r="H46" s="1358"/>
      <c r="I46" s="1358"/>
      <c r="J46" s="1358"/>
      <c r="K46" s="1358"/>
      <c r="L46" s="1358"/>
      <c r="M46" s="1358"/>
    </row>
    <row r="47" spans="1:15" ht="15.75" customHeight="1" x14ac:dyDescent="0.25">
      <c r="A47" s="1119"/>
      <c r="B47" s="1120" t="s">
        <v>834</v>
      </c>
      <c r="C47" s="499"/>
      <c r="D47" s="499"/>
      <c r="E47" s="499"/>
      <c r="F47" s="1358"/>
      <c r="G47" s="1358"/>
      <c r="H47" s="1817" t="s">
        <v>833</v>
      </c>
      <c r="I47" s="1817"/>
      <c r="J47" s="1358"/>
      <c r="K47" s="1358"/>
      <c r="L47" s="1358"/>
      <c r="M47" s="1358"/>
    </row>
    <row r="48" spans="1:15" x14ac:dyDescent="0.25">
      <c r="A48" s="1119"/>
      <c r="B48" s="37"/>
      <c r="C48" s="1358"/>
      <c r="D48" s="1358"/>
      <c r="E48" s="1358"/>
      <c r="F48" s="1358"/>
      <c r="G48" s="1358"/>
      <c r="H48" s="1358"/>
      <c r="I48" s="1358"/>
      <c r="J48" s="1358"/>
      <c r="K48" s="1358"/>
      <c r="L48" s="1358"/>
      <c r="M48" s="1358"/>
    </row>
    <row r="49" spans="1:13" x14ac:dyDescent="0.25">
      <c r="A49" s="1119"/>
      <c r="B49" s="1366"/>
      <c r="C49" s="1358"/>
      <c r="D49" s="1358"/>
      <c r="E49" s="1358"/>
      <c r="F49" s="1358"/>
      <c r="G49" s="1358"/>
      <c r="H49" s="1358"/>
      <c r="I49" s="1358"/>
      <c r="J49" s="1358"/>
      <c r="K49" s="1358"/>
      <c r="L49" s="1358"/>
      <c r="M49" s="1358"/>
    </row>
    <row r="50" spans="1:13" x14ac:dyDescent="0.25">
      <c r="A50" s="480"/>
    </row>
    <row r="51" spans="1:13" x14ac:dyDescent="0.25">
      <c r="A51" s="1121"/>
      <c r="C51" s="21"/>
    </row>
    <row r="52" spans="1:13" x14ac:dyDescent="0.25">
      <c r="D52" s="24"/>
      <c r="F52" s="222"/>
      <c r="G52" s="222"/>
      <c r="H52" s="32"/>
      <c r="I52" s="32"/>
      <c r="J52" s="32"/>
      <c r="K52" s="32"/>
      <c r="L52" s="32"/>
      <c r="M52" s="32"/>
    </row>
    <row r="53" spans="1:13" x14ac:dyDescent="0.25">
      <c r="D53" s="16"/>
    </row>
  </sheetData>
  <mergeCells count="19">
    <mergeCell ref="A5:M5"/>
    <mergeCell ref="A13:M13"/>
    <mergeCell ref="A15:A17"/>
    <mergeCell ref="B15:B17"/>
    <mergeCell ref="C15:C17"/>
    <mergeCell ref="D15:E15"/>
    <mergeCell ref="F15:F16"/>
    <mergeCell ref="G15:G16"/>
    <mergeCell ref="H15:H17"/>
    <mergeCell ref="I15:L15"/>
    <mergeCell ref="B43:E43"/>
    <mergeCell ref="B45:E45"/>
    <mergeCell ref="H47:I47"/>
    <mergeCell ref="M15:M17"/>
    <mergeCell ref="D16:E16"/>
    <mergeCell ref="I16:I17"/>
    <mergeCell ref="J16:J17"/>
    <mergeCell ref="K16:L16"/>
    <mergeCell ref="A38:B38"/>
  </mergeCells>
  <pageMargins left="0.74803149606299213" right="0.31496062992125984" top="0.74803149606299213" bottom="0.59055118110236227" header="0.62992125984251968" footer="0.70866141732283472"/>
  <pageSetup paperSize="8" scale="5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74"/>
  <sheetViews>
    <sheetView topLeftCell="A29" workbookViewId="0">
      <selection activeCell="C26" sqref="C26"/>
    </sheetView>
  </sheetViews>
  <sheetFormatPr defaultColWidth="9" defaultRowHeight="15.75" x14ac:dyDescent="0.25"/>
  <cols>
    <col min="1" max="1" width="9" style="1"/>
    <col min="2" max="2" width="34.875" style="1" customWidth="1"/>
    <col min="3" max="3" width="10.5" style="1" customWidth="1"/>
    <col min="4" max="4" width="11.125" style="1" customWidth="1"/>
    <col min="5" max="5" width="30.25" style="1" customWidth="1"/>
    <col min="6" max="16384" width="9" style="1"/>
  </cols>
  <sheetData>
    <row r="2" spans="1:7" x14ac:dyDescent="0.25">
      <c r="E2" s="4" t="s">
        <v>817</v>
      </c>
    </row>
    <row r="3" spans="1:7" x14ac:dyDescent="0.25">
      <c r="E3" s="4" t="s">
        <v>595</v>
      </c>
    </row>
    <row r="4" spans="1:7" x14ac:dyDescent="0.25">
      <c r="E4" s="587" t="s">
        <v>848</v>
      </c>
    </row>
    <row r="5" spans="1:7" x14ac:dyDescent="0.25">
      <c r="E5" s="4"/>
    </row>
    <row r="6" spans="1:7" ht="31.5" hidden="1" customHeight="1" x14ac:dyDescent="0.25">
      <c r="A6" s="1801" t="s">
        <v>9</v>
      </c>
      <c r="B6" s="1469"/>
      <c r="C6" s="1469"/>
      <c r="D6" s="1469"/>
      <c r="E6" s="1469"/>
      <c r="F6" s="1827"/>
      <c r="G6" s="1827"/>
    </row>
    <row r="7" spans="1:7" hidden="1" x14ac:dyDescent="0.25">
      <c r="A7" s="1348"/>
      <c r="B7" s="1348"/>
      <c r="C7" s="1348"/>
      <c r="D7" s="1348"/>
      <c r="E7" s="1348"/>
      <c r="F7" s="1360"/>
      <c r="G7" s="1360"/>
    </row>
    <row r="8" spans="1:7" x14ac:dyDescent="0.25">
      <c r="E8" s="1360" t="s">
        <v>855</v>
      </c>
    </row>
    <row r="9" spans="1:7" x14ac:dyDescent="0.25">
      <c r="E9" s="4" t="s">
        <v>196</v>
      </c>
    </row>
    <row r="10" spans="1:7" x14ac:dyDescent="0.25">
      <c r="E10" s="4"/>
    </row>
    <row r="11" spans="1:7" x14ac:dyDescent="0.25">
      <c r="E11" s="1367" t="s">
        <v>1115</v>
      </c>
    </row>
    <row r="12" spans="1:7" x14ac:dyDescent="0.25">
      <c r="E12" s="4" t="s">
        <v>1120</v>
      </c>
    </row>
    <row r="13" spans="1:7" x14ac:dyDescent="0.25">
      <c r="E13" s="4" t="s">
        <v>600</v>
      </c>
    </row>
    <row r="14" spans="1:7" x14ac:dyDescent="0.25">
      <c r="E14" s="4"/>
    </row>
    <row r="15" spans="1:7" ht="46.5" customHeight="1" x14ac:dyDescent="0.25">
      <c r="A15" s="1801" t="s">
        <v>1134</v>
      </c>
      <c r="B15" s="1469"/>
      <c r="C15" s="1469"/>
      <c r="D15" s="1469"/>
      <c r="E15" s="1469"/>
    </row>
    <row r="16" spans="1:7" ht="16.5" thickBot="1" x14ac:dyDescent="0.3">
      <c r="A16" s="16"/>
      <c r="E16" s="4"/>
      <c r="F16" s="1360"/>
      <c r="G16" s="1360"/>
    </row>
    <row r="17" spans="1:7" ht="32.25" customHeight="1" x14ac:dyDescent="0.25">
      <c r="A17" s="1566" t="s">
        <v>305</v>
      </c>
      <c r="B17" s="1569" t="s">
        <v>306</v>
      </c>
      <c r="C17" s="1569" t="s">
        <v>861</v>
      </c>
      <c r="D17" s="1569"/>
      <c r="E17" s="1563" t="s">
        <v>307</v>
      </c>
    </row>
    <row r="18" spans="1:7" ht="16.5" thickBot="1" x14ac:dyDescent="0.3">
      <c r="A18" s="1568"/>
      <c r="B18" s="1570"/>
      <c r="C18" s="1353" t="s">
        <v>415</v>
      </c>
      <c r="D18" s="1353" t="s">
        <v>429</v>
      </c>
      <c r="E18" s="1565"/>
    </row>
    <row r="19" spans="1:7" x14ac:dyDescent="0.25">
      <c r="A19" s="1357">
        <v>1</v>
      </c>
      <c r="B19" s="1354" t="s">
        <v>316</v>
      </c>
      <c r="C19" s="1356">
        <f t="shared" ref="C19:D19" si="0">C20+C27+C31+C34</f>
        <v>40.364999999999995</v>
      </c>
      <c r="D19" s="1356">
        <f t="shared" si="0"/>
        <v>25.866000000000003</v>
      </c>
      <c r="E19" s="7"/>
      <c r="F19" s="8"/>
      <c r="G19" s="8"/>
    </row>
    <row r="20" spans="1:7" ht="31.5" x14ac:dyDescent="0.25">
      <c r="A20" s="484" t="s">
        <v>292</v>
      </c>
      <c r="B20" s="1350" t="s">
        <v>317</v>
      </c>
      <c r="C20" s="1187">
        <f>C21+C23+C26</f>
        <v>22.651</v>
      </c>
      <c r="D20" s="1187">
        <f>D21+D23+D26</f>
        <v>11.391</v>
      </c>
      <c r="E20" s="11"/>
    </row>
    <row r="21" spans="1:7" ht="75" customHeight="1" x14ac:dyDescent="0.25">
      <c r="A21" s="209" t="s">
        <v>318</v>
      </c>
      <c r="B21" s="5" t="s">
        <v>342</v>
      </c>
      <c r="C21" s="1185"/>
      <c r="D21" s="1185"/>
      <c r="E21" s="736"/>
    </row>
    <row r="22" spans="1:7" x14ac:dyDescent="0.25">
      <c r="A22" s="209" t="s">
        <v>335</v>
      </c>
      <c r="B22" s="5" t="s">
        <v>343</v>
      </c>
      <c r="C22" s="1185"/>
      <c r="D22" s="1185"/>
      <c r="E22" s="11"/>
    </row>
    <row r="23" spans="1:7" ht="51.75" customHeight="1" x14ac:dyDescent="0.25">
      <c r="A23" s="209" t="s">
        <v>339</v>
      </c>
      <c r="B23" s="5" t="s">
        <v>401</v>
      </c>
      <c r="C23" s="1185">
        <v>22.651</v>
      </c>
      <c r="D23" s="1185">
        <v>11.391</v>
      </c>
      <c r="E23" s="736" t="s">
        <v>1135</v>
      </c>
    </row>
    <row r="24" spans="1:7" ht="31.5" x14ac:dyDescent="0.25">
      <c r="A24" s="209" t="s">
        <v>340</v>
      </c>
      <c r="B24" s="5" t="s">
        <v>402</v>
      </c>
      <c r="C24" s="1185"/>
      <c r="D24" s="1185"/>
      <c r="E24" s="11"/>
    </row>
    <row r="25" spans="1:7" ht="31.5" x14ac:dyDescent="0.25">
      <c r="A25" s="209" t="s">
        <v>341</v>
      </c>
      <c r="B25" s="5" t="s">
        <v>403</v>
      </c>
      <c r="C25" s="1185">
        <v>22.651</v>
      </c>
      <c r="D25" s="1185">
        <f>D23</f>
        <v>11.391</v>
      </c>
      <c r="E25" s="736"/>
    </row>
    <row r="26" spans="1:7" x14ac:dyDescent="0.25">
      <c r="A26" s="209" t="s">
        <v>639</v>
      </c>
      <c r="B26" s="5" t="s">
        <v>622</v>
      </c>
      <c r="C26" s="1185"/>
      <c r="D26" s="1185"/>
      <c r="E26" s="973"/>
    </row>
    <row r="27" spans="1:7" x14ac:dyDescent="0.25">
      <c r="A27" s="484" t="s">
        <v>293</v>
      </c>
      <c r="B27" s="1350" t="s">
        <v>319</v>
      </c>
      <c r="C27" s="1187">
        <f>C28</f>
        <v>11.557</v>
      </c>
      <c r="D27" s="1187">
        <f>D28+D29+D30</f>
        <v>10.529</v>
      </c>
      <c r="E27" s="11"/>
    </row>
    <row r="28" spans="1:7" ht="63.75" customHeight="1" x14ac:dyDescent="0.25">
      <c r="A28" s="209" t="s">
        <v>623</v>
      </c>
      <c r="B28" s="5" t="s">
        <v>626</v>
      </c>
      <c r="C28" s="1185">
        <v>11.557</v>
      </c>
      <c r="D28" s="1185">
        <v>10.529</v>
      </c>
      <c r="E28" s="736" t="s">
        <v>1136</v>
      </c>
    </row>
    <row r="29" spans="1:7" x14ac:dyDescent="0.25">
      <c r="A29" s="209" t="s">
        <v>624</v>
      </c>
      <c r="B29" s="5" t="s">
        <v>627</v>
      </c>
      <c r="C29" s="1185"/>
      <c r="D29" s="1185"/>
      <c r="E29" s="11"/>
    </row>
    <row r="30" spans="1:7" ht="31.5" x14ac:dyDescent="0.25">
      <c r="A30" s="209" t="s">
        <v>625</v>
      </c>
      <c r="B30" s="5" t="s">
        <v>628</v>
      </c>
      <c r="C30" s="1185">
        <v>0</v>
      </c>
      <c r="D30" s="1185">
        <v>0</v>
      </c>
      <c r="E30" s="973"/>
    </row>
    <row r="31" spans="1:7" x14ac:dyDescent="0.25">
      <c r="A31" s="484" t="s">
        <v>304</v>
      </c>
      <c r="B31" s="1350" t="s">
        <v>320</v>
      </c>
      <c r="C31" s="1187">
        <v>6.157</v>
      </c>
      <c r="D31" s="1187">
        <v>3.9460000000000002</v>
      </c>
      <c r="E31" s="973"/>
    </row>
    <row r="32" spans="1:7" x14ac:dyDescent="0.25">
      <c r="A32" s="484" t="s">
        <v>322</v>
      </c>
      <c r="B32" s="1350" t="s">
        <v>323</v>
      </c>
      <c r="C32" s="1187"/>
      <c r="D32" s="1187"/>
      <c r="E32" s="11"/>
    </row>
    <row r="33" spans="1:5" x14ac:dyDescent="0.25">
      <c r="A33" s="209" t="s">
        <v>324</v>
      </c>
      <c r="B33" s="5" t="s">
        <v>404</v>
      </c>
      <c r="C33" s="1185"/>
      <c r="D33" s="1185"/>
      <c r="E33" s="11"/>
    </row>
    <row r="34" spans="1:5" ht="32.25" thickBot="1" x14ac:dyDescent="0.3">
      <c r="A34" s="216" t="s">
        <v>502</v>
      </c>
      <c r="B34" s="217" t="s">
        <v>635</v>
      </c>
      <c r="C34" s="1203"/>
      <c r="D34" s="1203"/>
      <c r="E34" s="35"/>
    </row>
    <row r="35" spans="1:5" x14ac:dyDescent="0.25">
      <c r="A35" s="485" t="s">
        <v>294</v>
      </c>
      <c r="B35" s="1354" t="s">
        <v>405</v>
      </c>
      <c r="C35" s="1356">
        <f>C36</f>
        <v>0</v>
      </c>
      <c r="D35" s="1356">
        <f t="shared" ref="D35" si="1">SUM(D36:D42)</f>
        <v>0</v>
      </c>
      <c r="E35" s="227"/>
    </row>
    <row r="36" spans="1:5" x14ac:dyDescent="0.25">
      <c r="A36" s="209" t="s">
        <v>295</v>
      </c>
      <c r="B36" s="5" t="s">
        <v>416</v>
      </c>
      <c r="C36" s="1204">
        <v>0</v>
      </c>
      <c r="D36" s="1185">
        <v>0</v>
      </c>
      <c r="E36" s="736"/>
    </row>
    <row r="37" spans="1:5" x14ac:dyDescent="0.25">
      <c r="A37" s="209" t="s">
        <v>296</v>
      </c>
      <c r="B37" s="5" t="s">
        <v>412</v>
      </c>
      <c r="C37" s="1204"/>
      <c r="D37" s="1185"/>
      <c r="E37" s="11"/>
    </row>
    <row r="38" spans="1:5" ht="21.75" customHeight="1" x14ac:dyDescent="0.25">
      <c r="A38" s="215" t="s">
        <v>297</v>
      </c>
      <c r="B38" s="5" t="s">
        <v>413</v>
      </c>
      <c r="C38" s="1204"/>
      <c r="D38" s="1205"/>
      <c r="E38" s="203"/>
    </row>
    <row r="39" spans="1:5" x14ac:dyDescent="0.25">
      <c r="A39" s="215" t="s">
        <v>298</v>
      </c>
      <c r="B39" s="5" t="s">
        <v>325</v>
      </c>
      <c r="C39" s="1204"/>
      <c r="D39" s="1205"/>
      <c r="E39" s="203"/>
    </row>
    <row r="40" spans="1:5" x14ac:dyDescent="0.25">
      <c r="A40" s="209" t="s">
        <v>345</v>
      </c>
      <c r="B40" s="5" t="s">
        <v>338</v>
      </c>
      <c r="C40" s="1204"/>
      <c r="D40" s="1205"/>
      <c r="E40" s="203"/>
    </row>
    <row r="41" spans="1:5" x14ac:dyDescent="0.25">
      <c r="A41" s="209" t="s">
        <v>398</v>
      </c>
      <c r="B41" s="5" t="s">
        <v>630</v>
      </c>
      <c r="C41" s="1204"/>
      <c r="D41" s="1205"/>
      <c r="E41" s="203"/>
    </row>
    <row r="42" spans="1:5" ht="16.5" thickBot="1" x14ac:dyDescent="0.3">
      <c r="A42" s="216" t="s">
        <v>629</v>
      </c>
      <c r="B42" s="217" t="s">
        <v>326</v>
      </c>
      <c r="C42" s="1203"/>
      <c r="D42" s="1206"/>
      <c r="E42" s="205"/>
    </row>
    <row r="43" spans="1:5" ht="31.5" x14ac:dyDescent="0.25">
      <c r="A43" s="223"/>
      <c r="B43" s="1354" t="s">
        <v>315</v>
      </c>
      <c r="C43" s="1356">
        <f>C20+C27+C31+C32+C35</f>
        <v>40.364999999999995</v>
      </c>
      <c r="D43" s="1356">
        <f>D20+D27+D31+D32+D35</f>
        <v>25.866000000000003</v>
      </c>
      <c r="E43" s="225"/>
    </row>
    <row r="44" spans="1:5" x14ac:dyDescent="0.25">
      <c r="A44" s="9"/>
      <c r="B44" s="5" t="s">
        <v>617</v>
      </c>
      <c r="C44" s="1207"/>
      <c r="D44" s="1207"/>
      <c r="E44" s="203"/>
    </row>
    <row r="45" spans="1:5" x14ac:dyDescent="0.25">
      <c r="A45" s="9"/>
      <c r="B45" s="200" t="s">
        <v>618</v>
      </c>
      <c r="C45" s="10"/>
      <c r="D45" s="10"/>
      <c r="E45" s="203"/>
    </row>
    <row r="46" spans="1:5" ht="16.5" thickBot="1" x14ac:dyDescent="0.3">
      <c r="A46" s="117"/>
      <c r="B46" s="201" t="s">
        <v>619</v>
      </c>
      <c r="C46" s="34"/>
      <c r="D46" s="34"/>
      <c r="E46" s="205"/>
    </row>
    <row r="47" spans="1:5" x14ac:dyDescent="0.25">
      <c r="A47" s="14"/>
      <c r="B47" s="214"/>
      <c r="C47" s="37"/>
      <c r="D47" s="37"/>
      <c r="E47" s="13"/>
    </row>
    <row r="48" spans="1:5" x14ac:dyDescent="0.25">
      <c r="A48" s="14" t="s">
        <v>414</v>
      </c>
      <c r="C48" s="1358"/>
      <c r="D48" s="1358"/>
    </row>
    <row r="49" spans="1:7" x14ac:dyDescent="0.25">
      <c r="A49" s="14" t="s">
        <v>430</v>
      </c>
      <c r="C49" s="1358"/>
      <c r="D49" s="1358"/>
    </row>
    <row r="50" spans="1:7" x14ac:dyDescent="0.25">
      <c r="A50" s="14"/>
      <c r="C50" s="1358"/>
      <c r="D50" s="1358"/>
    </row>
    <row r="51" spans="1:7" x14ac:dyDescent="0.25">
      <c r="A51" s="37"/>
      <c r="B51" s="104"/>
      <c r="C51" s="1358"/>
      <c r="D51" s="1358"/>
      <c r="E51" s="37"/>
      <c r="F51" s="13"/>
      <c r="G51" s="13"/>
    </row>
    <row r="52" spans="1:7" ht="15.75" customHeight="1" x14ac:dyDescent="0.25">
      <c r="B52" s="16" t="s">
        <v>834</v>
      </c>
      <c r="C52" s="1358"/>
      <c r="D52" s="1358"/>
      <c r="E52" s="16" t="s">
        <v>833</v>
      </c>
    </row>
    <row r="53" spans="1:7" x14ac:dyDescent="0.25">
      <c r="C53" s="1358"/>
      <c r="D53" s="1358"/>
    </row>
    <row r="54" spans="1:7" x14ac:dyDescent="0.25">
      <c r="C54" s="1358"/>
      <c r="D54" s="1358"/>
    </row>
    <row r="55" spans="1:7" x14ac:dyDescent="0.25">
      <c r="C55" s="1358"/>
      <c r="D55" s="1358"/>
    </row>
    <row r="56" spans="1:7" x14ac:dyDescent="0.25">
      <c r="C56" s="1358"/>
      <c r="D56" s="1358"/>
    </row>
    <row r="57" spans="1:7" x14ac:dyDescent="0.25">
      <c r="C57" s="1358"/>
      <c r="D57" s="1358"/>
    </row>
    <row r="58" spans="1:7" x14ac:dyDescent="0.25">
      <c r="C58" s="1358"/>
      <c r="D58" s="1358"/>
    </row>
    <row r="59" spans="1:7" x14ac:dyDescent="0.25">
      <c r="C59" s="1358"/>
      <c r="D59" s="1358"/>
    </row>
    <row r="60" spans="1:7" x14ac:dyDescent="0.25">
      <c r="C60" s="1358"/>
      <c r="D60" s="1358"/>
    </row>
    <row r="61" spans="1:7" x14ac:dyDescent="0.25">
      <c r="C61" s="1358"/>
      <c r="D61" s="1358"/>
    </row>
    <row r="62" spans="1:7" x14ac:dyDescent="0.25">
      <c r="C62" s="1358"/>
      <c r="D62" s="1358"/>
    </row>
    <row r="63" spans="1:7" x14ac:dyDescent="0.25">
      <c r="C63" s="1358"/>
      <c r="D63" s="1358"/>
    </row>
    <row r="64" spans="1:7" x14ac:dyDescent="0.25">
      <c r="C64" s="1358"/>
      <c r="D64" s="1358"/>
    </row>
    <row r="65" spans="3:4" x14ac:dyDescent="0.25">
      <c r="C65" s="1347"/>
      <c r="D65" s="1347"/>
    </row>
    <row r="69" spans="3:4" x14ac:dyDescent="0.25">
      <c r="C69" s="1358"/>
      <c r="D69" s="1358"/>
    </row>
    <row r="70" spans="3:4" x14ac:dyDescent="0.25">
      <c r="C70" s="1358"/>
      <c r="D70" s="1358"/>
    </row>
    <row r="73" spans="3:4" x14ac:dyDescent="0.25">
      <c r="C73" s="24"/>
    </row>
    <row r="74" spans="3:4" x14ac:dyDescent="0.25">
      <c r="C74" s="16"/>
    </row>
  </sheetData>
  <mergeCells count="7">
    <mergeCell ref="A6:E6"/>
    <mergeCell ref="F6:G6"/>
    <mergeCell ref="A15:E15"/>
    <mergeCell ref="A17:A18"/>
    <mergeCell ref="B17:B18"/>
    <mergeCell ref="C17:D17"/>
    <mergeCell ref="E17:E18"/>
  </mergeCells>
  <pageMargins left="0.70866141732283472" right="0.31496062992125984" top="0.35433070866141736" bottom="0.74803149606299213" header="0.11811023622047245" footer="0.31496062992125984"/>
  <pageSetup paperSize="9" scale="75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71"/>
  <sheetViews>
    <sheetView topLeftCell="A22" workbookViewId="0">
      <selection activeCell="B30" sqref="B30"/>
    </sheetView>
  </sheetViews>
  <sheetFormatPr defaultColWidth="9" defaultRowHeight="15.75" x14ac:dyDescent="0.25"/>
  <cols>
    <col min="1" max="1" width="7.25" style="1" customWidth="1"/>
    <col min="2" max="2" width="54.125" style="1" customWidth="1"/>
    <col min="3" max="3" width="9.25" style="1" customWidth="1"/>
    <col min="4" max="5" width="14.25" style="1" customWidth="1"/>
    <col min="6" max="6" width="14.625" style="1" customWidth="1"/>
    <col min="7" max="7" width="13.875" style="1" customWidth="1"/>
    <col min="8" max="8" width="7.875" style="1" customWidth="1"/>
    <col min="9" max="9" width="7.25" style="1" customWidth="1"/>
    <col min="10" max="10" width="7.375" style="1" customWidth="1"/>
    <col min="11" max="11" width="7.75" style="1" customWidth="1"/>
    <col min="12" max="12" width="8" style="1" customWidth="1"/>
    <col min="13" max="13" width="8.125" style="1" customWidth="1"/>
    <col min="14" max="15" width="8" style="1" customWidth="1"/>
    <col min="16" max="16" width="8.875" style="1" customWidth="1"/>
    <col min="17" max="17" width="10.25" style="1" customWidth="1"/>
    <col min="18" max="16384" width="9" style="1"/>
  </cols>
  <sheetData>
    <row r="1" spans="1:24" ht="18.75" x14ac:dyDescent="0.3">
      <c r="A1" s="1" t="s">
        <v>807</v>
      </c>
      <c r="B1" s="1376"/>
      <c r="G1" s="4" t="s">
        <v>1077</v>
      </c>
      <c r="Q1" s="4"/>
      <c r="V1" s="13"/>
      <c r="W1" s="13"/>
      <c r="X1" s="13"/>
    </row>
    <row r="2" spans="1:24" ht="18.75" x14ac:dyDescent="0.3">
      <c r="B2" s="1376"/>
      <c r="G2" s="4" t="s">
        <v>595</v>
      </c>
      <c r="Q2" s="4"/>
      <c r="V2" s="13"/>
      <c r="W2" s="13"/>
      <c r="X2" s="13"/>
    </row>
    <row r="3" spans="1:24" ht="18.75" x14ac:dyDescent="0.3">
      <c r="B3" s="1376"/>
      <c r="G3" s="4" t="s">
        <v>892</v>
      </c>
      <c r="Q3" s="4"/>
      <c r="V3" s="13"/>
      <c r="W3" s="13"/>
      <c r="X3" s="13"/>
    </row>
    <row r="4" spans="1:24" ht="18.75" x14ac:dyDescent="0.3">
      <c r="B4" s="1376"/>
      <c r="Q4" s="4"/>
      <c r="V4" s="13"/>
      <c r="W4" s="13"/>
      <c r="X4" s="13"/>
    </row>
    <row r="5" spans="1:24" ht="18.75" x14ac:dyDescent="0.3">
      <c r="B5" s="1376"/>
      <c r="G5" s="1409" t="s">
        <v>855</v>
      </c>
      <c r="Q5" s="4"/>
      <c r="V5" s="13"/>
      <c r="W5" s="13"/>
      <c r="X5" s="13"/>
    </row>
    <row r="6" spans="1:24" ht="18.75" x14ac:dyDescent="0.3">
      <c r="B6" s="1376"/>
      <c r="G6" s="4" t="s">
        <v>196</v>
      </c>
      <c r="Q6" s="4"/>
      <c r="V6" s="13"/>
      <c r="W6" s="13"/>
      <c r="X6" s="13"/>
    </row>
    <row r="7" spans="1:24" ht="18.75" customHeight="1" x14ac:dyDescent="0.3">
      <c r="B7" s="1376"/>
      <c r="F7" s="1829" t="s">
        <v>408</v>
      </c>
      <c r="G7" s="1829"/>
      <c r="O7" s="1828"/>
      <c r="P7" s="1828"/>
      <c r="Q7" s="1828"/>
      <c r="V7" s="13"/>
      <c r="W7" s="13"/>
      <c r="X7" s="13"/>
    </row>
    <row r="8" spans="1:24" ht="18.75" x14ac:dyDescent="0.3">
      <c r="B8" s="1376"/>
      <c r="G8" s="230" t="s">
        <v>1127</v>
      </c>
      <c r="Q8" s="230"/>
      <c r="V8" s="13"/>
      <c r="W8" s="13"/>
      <c r="X8" s="13"/>
    </row>
    <row r="9" spans="1:24" ht="18.75" x14ac:dyDescent="0.3">
      <c r="B9" s="1376"/>
      <c r="G9" s="4" t="s">
        <v>600</v>
      </c>
      <c r="Q9" s="4"/>
      <c r="V9" s="13"/>
      <c r="W9" s="13"/>
      <c r="X9" s="13"/>
    </row>
    <row r="10" spans="1:24" ht="24.75" customHeight="1" x14ac:dyDescent="0.25">
      <c r="A10" s="1801" t="s">
        <v>1138</v>
      </c>
      <c r="B10" s="1801"/>
      <c r="C10" s="1801"/>
      <c r="D10" s="1801"/>
      <c r="E10" s="1801"/>
      <c r="F10" s="1801"/>
      <c r="G10" s="1801"/>
      <c r="H10" s="1122"/>
      <c r="I10" s="1122"/>
      <c r="J10" s="1122"/>
      <c r="K10" s="1122"/>
      <c r="L10" s="1362"/>
      <c r="M10" s="1362"/>
      <c r="N10" s="1362"/>
      <c r="O10" s="1362"/>
      <c r="P10" s="1362"/>
      <c r="Q10" s="1362"/>
      <c r="V10" s="13"/>
      <c r="W10" s="13"/>
      <c r="X10" s="13"/>
    </row>
    <row r="11" spans="1:24" ht="18.75" x14ac:dyDescent="0.3">
      <c r="B11" s="1376"/>
      <c r="V11" s="13"/>
      <c r="W11" s="13"/>
      <c r="X11" s="13"/>
    </row>
    <row r="12" spans="1:24" ht="15.75" customHeight="1" x14ac:dyDescent="0.3">
      <c r="B12" s="1376"/>
      <c r="V12" s="13"/>
      <c r="W12" s="13"/>
      <c r="X12" s="13"/>
    </row>
    <row r="13" spans="1:24" ht="15.75" customHeight="1" x14ac:dyDescent="0.3">
      <c r="A13" s="1470" t="s">
        <v>289</v>
      </c>
      <c r="B13" s="1470" t="s">
        <v>346</v>
      </c>
      <c r="C13" s="1499" t="s">
        <v>877</v>
      </c>
      <c r="D13" s="1377" t="s">
        <v>336</v>
      </c>
      <c r="E13" s="1378"/>
      <c r="F13" s="1378" t="s">
        <v>418</v>
      </c>
      <c r="G13" s="1379"/>
      <c r="H13" s="1380"/>
      <c r="I13" s="1381"/>
      <c r="J13" s="1381"/>
      <c r="K13" s="1381"/>
      <c r="L13" s="1381"/>
      <c r="M13" s="1381"/>
      <c r="N13" s="1381"/>
      <c r="O13" s="1381"/>
      <c r="P13" s="1381"/>
      <c r="Q13" s="1381"/>
      <c r="R13" s="1376"/>
      <c r="S13" s="1376"/>
      <c r="T13" s="1376"/>
      <c r="U13" s="1376"/>
      <c r="V13" s="13"/>
      <c r="W13" s="13"/>
      <c r="X13" s="13"/>
    </row>
    <row r="14" spans="1:24" ht="15.75" customHeight="1" x14ac:dyDescent="0.3">
      <c r="A14" s="1470"/>
      <c r="B14" s="1470"/>
      <c r="C14" s="1500"/>
      <c r="D14" s="1361" t="s">
        <v>415</v>
      </c>
      <c r="E14" s="1363" t="s">
        <v>314</v>
      </c>
      <c r="F14" s="1361" t="s">
        <v>415</v>
      </c>
      <c r="G14" s="1361" t="s">
        <v>314</v>
      </c>
      <c r="H14" s="1380"/>
      <c r="I14" s="1381"/>
      <c r="J14" s="1381"/>
      <c r="K14" s="1381"/>
      <c r="L14" s="1381"/>
      <c r="M14" s="1381"/>
      <c r="N14" s="1381"/>
      <c r="O14" s="1381"/>
      <c r="P14" s="1381"/>
      <c r="Q14" s="1381"/>
      <c r="R14" s="1376"/>
      <c r="S14" s="1376"/>
      <c r="T14" s="1376"/>
      <c r="U14" s="1376"/>
      <c r="V14" s="13"/>
      <c r="W14" s="13"/>
      <c r="X14" s="13"/>
    </row>
    <row r="15" spans="1:24" ht="43.5" customHeight="1" x14ac:dyDescent="0.3">
      <c r="A15" s="1470"/>
      <c r="B15" s="1470"/>
      <c r="C15" s="1500"/>
      <c r="D15" s="1382" t="s">
        <v>1051</v>
      </c>
      <c r="E15" s="1382" t="s">
        <v>1051</v>
      </c>
      <c r="F15" s="1382" t="s">
        <v>1051</v>
      </c>
      <c r="G15" s="1383" t="s">
        <v>1051</v>
      </c>
      <c r="H15" s="1380"/>
      <c r="I15" s="1381"/>
      <c r="J15" s="1381"/>
      <c r="K15" s="1381"/>
      <c r="L15" s="1381"/>
      <c r="M15" s="1381"/>
      <c r="N15" s="1381"/>
      <c r="O15" s="1381"/>
      <c r="P15" s="1381"/>
      <c r="Q15" s="1384"/>
      <c r="R15" s="1376"/>
      <c r="S15" s="1376"/>
      <c r="T15" s="1376"/>
      <c r="U15" s="1376"/>
      <c r="V15" s="13"/>
      <c r="W15" s="13"/>
      <c r="X15" s="13"/>
    </row>
    <row r="16" spans="1:24" s="17" customFormat="1" ht="49.5" customHeight="1" x14ac:dyDescent="0.3">
      <c r="A16" s="305">
        <v>1</v>
      </c>
      <c r="B16" s="305">
        <v>2</v>
      </c>
      <c r="C16" s="305">
        <v>3</v>
      </c>
      <c r="D16" s="305">
        <v>4</v>
      </c>
      <c r="E16" s="305">
        <v>5</v>
      </c>
      <c r="F16" s="305">
        <v>6</v>
      </c>
      <c r="G16" s="305">
        <v>7</v>
      </c>
      <c r="H16" s="1380"/>
      <c r="I16" s="1381"/>
      <c r="J16" s="1381"/>
      <c r="K16" s="1381"/>
      <c r="L16" s="1381"/>
      <c r="M16" s="1381"/>
      <c r="N16" s="1381"/>
      <c r="O16" s="1381"/>
      <c r="P16" s="1381"/>
      <c r="Q16" s="1385"/>
      <c r="R16" s="1376"/>
      <c r="S16" s="1376"/>
      <c r="T16" s="1376"/>
      <c r="U16" s="1376"/>
      <c r="V16" s="37"/>
      <c r="W16" s="37"/>
      <c r="X16" s="37"/>
    </row>
    <row r="17" spans="1:33" s="17" customFormat="1" ht="58.5" customHeight="1" x14ac:dyDescent="0.3">
      <c r="A17" s="1386">
        <v>1</v>
      </c>
      <c r="B17" s="5" t="s">
        <v>1171</v>
      </c>
      <c r="C17" s="1387" t="s">
        <v>1008</v>
      </c>
      <c r="D17" s="1388">
        <v>10</v>
      </c>
      <c r="E17" s="582">
        <v>10</v>
      </c>
      <c r="F17" s="1388">
        <v>10</v>
      </c>
      <c r="G17" s="582">
        <v>10</v>
      </c>
      <c r="H17" s="1380"/>
      <c r="I17" s="1381"/>
      <c r="J17" s="1381"/>
      <c r="K17" s="1381"/>
      <c r="L17" s="1381"/>
      <c r="M17" s="1381"/>
      <c r="N17" s="1381"/>
      <c r="O17" s="1381"/>
      <c r="P17" s="1381"/>
      <c r="Q17" s="1389"/>
      <c r="R17" s="729"/>
      <c r="S17" s="729"/>
      <c r="T17" s="729"/>
      <c r="U17" s="729"/>
      <c r="V17" s="37"/>
      <c r="W17" s="37"/>
      <c r="X17" s="37"/>
    </row>
    <row r="18" spans="1:33" s="17" customFormat="1" ht="45" customHeight="1" x14ac:dyDescent="0.3">
      <c r="A18" s="1386">
        <v>2</v>
      </c>
      <c r="B18" s="5" t="s">
        <v>1172</v>
      </c>
      <c r="C18" s="1387" t="s">
        <v>966</v>
      </c>
      <c r="D18" s="1388">
        <v>0.39</v>
      </c>
      <c r="E18" s="582">
        <v>0.35</v>
      </c>
      <c r="F18" s="582">
        <v>0.39</v>
      </c>
      <c r="G18" s="582">
        <v>0.39</v>
      </c>
      <c r="H18" s="1380"/>
      <c r="I18" s="1381"/>
      <c r="J18" s="1381"/>
      <c r="K18" s="1381"/>
      <c r="L18" s="1381"/>
      <c r="M18" s="1381"/>
      <c r="N18" s="1381"/>
      <c r="O18" s="1381"/>
      <c r="P18" s="1381"/>
      <c r="Q18" s="852"/>
      <c r="R18" s="729"/>
      <c r="S18" s="729"/>
      <c r="T18" s="729"/>
      <c r="U18" s="729"/>
      <c r="V18" s="37"/>
      <c r="W18" s="37"/>
      <c r="X18" s="37"/>
    </row>
    <row r="19" spans="1:33" s="17" customFormat="1" ht="41.25" customHeight="1" x14ac:dyDescent="0.3">
      <c r="A19" s="1386">
        <v>3</v>
      </c>
      <c r="B19" s="5" t="s">
        <v>1181</v>
      </c>
      <c r="C19" s="1387" t="s">
        <v>1008</v>
      </c>
      <c r="D19" s="1388">
        <v>2</v>
      </c>
      <c r="E19" s="582">
        <v>0</v>
      </c>
      <c r="F19" s="1368"/>
      <c r="G19" s="1368"/>
      <c r="H19" s="1380"/>
      <c r="I19" s="1381"/>
      <c r="J19" s="1381"/>
      <c r="K19" s="1381"/>
      <c r="L19" s="1381"/>
      <c r="M19" s="1381"/>
      <c r="N19" s="1381"/>
      <c r="O19" s="1381"/>
      <c r="P19" s="1381"/>
      <c r="Q19" s="852"/>
      <c r="R19" s="729"/>
      <c r="S19" s="729"/>
      <c r="T19" s="729"/>
      <c r="U19" s="729"/>
      <c r="V19" s="37"/>
      <c r="W19" s="37"/>
      <c r="X19" s="37"/>
    </row>
    <row r="20" spans="1:33" s="17" customFormat="1" ht="59.25" customHeight="1" x14ac:dyDescent="0.3">
      <c r="A20" s="1386">
        <v>4</v>
      </c>
      <c r="B20" s="5" t="s">
        <v>1183</v>
      </c>
      <c r="C20" s="1387" t="s">
        <v>966</v>
      </c>
      <c r="D20" s="1388"/>
      <c r="E20" s="582"/>
      <c r="F20" s="1368"/>
      <c r="G20" s="1368"/>
      <c r="H20" s="1381"/>
      <c r="I20" s="1381"/>
      <c r="J20" s="1381"/>
      <c r="K20" s="1381"/>
      <c r="L20" s="1381"/>
      <c r="M20" s="1381"/>
      <c r="N20" s="1381"/>
      <c r="O20" s="1381"/>
      <c r="P20" s="1381"/>
      <c r="Q20" s="852"/>
      <c r="R20" s="729"/>
      <c r="S20" s="729"/>
      <c r="T20" s="729"/>
      <c r="U20" s="729"/>
      <c r="V20" s="37"/>
      <c r="W20" s="37"/>
      <c r="X20" s="37"/>
    </row>
    <row r="21" spans="1:33" s="17" customFormat="1" ht="41.25" customHeight="1" x14ac:dyDescent="0.3">
      <c r="A21" s="1386">
        <v>5</v>
      </c>
      <c r="B21" s="737" t="s">
        <v>1184</v>
      </c>
      <c r="C21" s="1387" t="s">
        <v>1007</v>
      </c>
      <c r="D21" s="1388">
        <v>1.26</v>
      </c>
      <c r="E21" s="582">
        <v>1.26</v>
      </c>
      <c r="F21" s="1368"/>
      <c r="G21" s="1368"/>
      <c r="H21" s="1381"/>
      <c r="I21" s="1381"/>
      <c r="J21" s="1381"/>
      <c r="K21" s="1381"/>
      <c r="L21" s="1381"/>
      <c r="M21" s="1381"/>
      <c r="N21" s="1381"/>
      <c r="O21" s="1381"/>
      <c r="P21" s="1381"/>
      <c r="Q21" s="852"/>
      <c r="R21" s="729"/>
      <c r="S21" s="729"/>
      <c r="T21" s="729"/>
      <c r="U21" s="729"/>
      <c r="V21" s="37"/>
      <c r="W21" s="37"/>
      <c r="X21" s="37"/>
    </row>
    <row r="22" spans="1:33" s="17" customFormat="1" ht="41.25" customHeight="1" x14ac:dyDescent="0.3">
      <c r="A22" s="1386">
        <v>6</v>
      </c>
      <c r="B22" s="737" t="s">
        <v>1185</v>
      </c>
      <c r="C22" s="1387" t="s">
        <v>966</v>
      </c>
      <c r="D22" s="1388">
        <v>2</v>
      </c>
      <c r="E22" s="582">
        <v>1.3819999999999999</v>
      </c>
      <c r="F22" s="1368"/>
      <c r="G22" s="1368"/>
      <c r="H22" s="1381"/>
      <c r="I22" s="1381"/>
      <c r="J22" s="1381"/>
      <c r="K22" s="1381"/>
      <c r="L22" s="1381"/>
      <c r="M22" s="1381"/>
      <c r="N22" s="1381"/>
      <c r="O22" s="1381"/>
      <c r="P22" s="1381"/>
      <c r="Q22" s="852"/>
      <c r="R22" s="729"/>
      <c r="S22" s="729"/>
      <c r="T22" s="729"/>
      <c r="U22" s="729"/>
      <c r="V22" s="37"/>
      <c r="W22" s="37"/>
      <c r="X22" s="37"/>
    </row>
    <row r="23" spans="1:33" s="17" customFormat="1" ht="41.25" customHeight="1" x14ac:dyDescent="0.3">
      <c r="A23" s="1386">
        <v>7</v>
      </c>
      <c r="B23" s="737" t="s">
        <v>1186</v>
      </c>
      <c r="C23" s="1387" t="s">
        <v>1007</v>
      </c>
      <c r="D23" s="1388">
        <v>1.26</v>
      </c>
      <c r="E23" s="582">
        <v>0.4</v>
      </c>
      <c r="F23" s="1368"/>
      <c r="G23" s="1368"/>
      <c r="H23" s="1381"/>
      <c r="I23" s="1381"/>
      <c r="J23" s="1381"/>
      <c r="K23" s="1381"/>
      <c r="L23" s="1381"/>
      <c r="M23" s="1381"/>
      <c r="N23" s="1381"/>
      <c r="O23" s="1381"/>
      <c r="P23" s="1381"/>
      <c r="Q23" s="852"/>
      <c r="R23" s="729"/>
      <c r="S23" s="729"/>
      <c r="T23" s="729"/>
      <c r="U23" s="729"/>
      <c r="V23" s="37"/>
      <c r="W23" s="37"/>
      <c r="X23" s="37"/>
    </row>
    <row r="24" spans="1:33" s="17" customFormat="1" ht="41.25" customHeight="1" x14ac:dyDescent="0.3">
      <c r="A24" s="1386">
        <v>8</v>
      </c>
      <c r="B24" s="737" t="s">
        <v>1187</v>
      </c>
      <c r="C24" s="1387" t="s">
        <v>966</v>
      </c>
      <c r="D24" s="1388">
        <v>2</v>
      </c>
      <c r="E24" s="582">
        <v>0.35</v>
      </c>
      <c r="F24" s="1368"/>
      <c r="G24" s="1368"/>
      <c r="H24" s="1381"/>
      <c r="I24" s="1381"/>
      <c r="J24" s="1381"/>
      <c r="K24" s="1381"/>
      <c r="L24" s="1381"/>
      <c r="M24" s="1381"/>
      <c r="N24" s="1381"/>
      <c r="O24" s="1381"/>
      <c r="P24" s="1381"/>
      <c r="Q24" s="852"/>
      <c r="R24" s="729"/>
      <c r="S24" s="729"/>
      <c r="T24" s="729"/>
      <c r="U24" s="729"/>
      <c r="V24" s="37"/>
      <c r="W24" s="37"/>
      <c r="X24" s="37"/>
    </row>
    <row r="25" spans="1:33" s="17" customFormat="1" ht="85.5" customHeight="1" x14ac:dyDescent="0.3">
      <c r="A25" s="1386">
        <v>9</v>
      </c>
      <c r="B25" s="1374" t="s">
        <v>1001</v>
      </c>
      <c r="C25" s="1387" t="s">
        <v>1008</v>
      </c>
      <c r="D25" s="1388"/>
      <c r="E25" s="1368"/>
      <c r="F25" s="1388"/>
      <c r="G25" s="1368"/>
      <c r="H25" s="1390"/>
      <c r="I25" s="1390"/>
      <c r="J25" s="1390"/>
      <c r="K25" s="1390"/>
      <c r="L25" s="1391"/>
      <c r="M25" s="1390"/>
      <c r="N25" s="1390"/>
      <c r="O25" s="1390"/>
      <c r="P25" s="1390"/>
      <c r="Q25" s="852"/>
      <c r="R25" s="851"/>
      <c r="S25" s="729"/>
      <c r="T25" s="729"/>
      <c r="U25" s="729"/>
      <c r="V25" s="37"/>
      <c r="W25" s="37"/>
      <c r="X25" s="37"/>
    </row>
    <row r="26" spans="1:33" s="17" customFormat="1" ht="37.5" customHeight="1" x14ac:dyDescent="0.3">
      <c r="A26" s="1392">
        <v>10</v>
      </c>
      <c r="B26" s="5" t="s">
        <v>1000</v>
      </c>
      <c r="C26" s="1393" t="s">
        <v>1008</v>
      </c>
      <c r="D26" s="1112"/>
      <c r="E26" s="1368"/>
      <c r="F26" s="1368"/>
      <c r="G26" s="1368"/>
      <c r="H26" s="1394"/>
      <c r="I26" s="1394"/>
      <c r="J26" s="1394"/>
      <c r="K26" s="1394"/>
      <c r="L26" s="1394"/>
      <c r="M26" s="1394"/>
      <c r="N26" s="1394"/>
      <c r="O26" s="1394"/>
      <c r="P26" s="1394"/>
      <c r="Q26" s="850"/>
      <c r="R26" s="851"/>
      <c r="S26" s="729"/>
      <c r="T26" s="729"/>
      <c r="U26" s="729"/>
      <c r="V26" s="37"/>
      <c r="W26" s="37"/>
      <c r="X26" s="37"/>
    </row>
    <row r="27" spans="1:33" s="17" customFormat="1" ht="23.25" customHeight="1" x14ac:dyDescent="0.3">
      <c r="A27" s="1392"/>
      <c r="B27" s="1350" t="s">
        <v>1093</v>
      </c>
      <c r="C27" s="1395"/>
      <c r="D27" s="1388"/>
      <c r="E27" s="1355"/>
      <c r="F27" s="1355"/>
      <c r="G27" s="1355"/>
      <c r="H27" s="1390"/>
      <c r="I27" s="1390"/>
      <c r="J27" s="1390"/>
      <c r="K27" s="1390"/>
      <c r="L27" s="1390"/>
      <c r="M27" s="1390"/>
      <c r="N27" s="1390"/>
      <c r="O27" s="1390"/>
      <c r="P27" s="1390"/>
      <c r="Q27" s="852"/>
      <c r="R27" s="37"/>
      <c r="W27" s="37"/>
      <c r="X27" s="37"/>
    </row>
    <row r="28" spans="1:33" s="17" customFormat="1" ht="17.25" customHeight="1" x14ac:dyDescent="0.25">
      <c r="A28" s="1392"/>
      <c r="B28" s="736" t="s">
        <v>1089</v>
      </c>
      <c r="C28" s="1396" t="s">
        <v>1007</v>
      </c>
      <c r="D28" s="1388">
        <f>D21+D23</f>
        <v>2.52</v>
      </c>
      <c r="E28" s="1388">
        <f>E21+E23</f>
        <v>1.6600000000000001</v>
      </c>
      <c r="F28" s="1355"/>
      <c r="G28" s="1355"/>
      <c r="H28" s="1390"/>
      <c r="I28" s="1390"/>
      <c r="J28" s="1390"/>
      <c r="K28" s="1390"/>
      <c r="L28" s="1390"/>
      <c r="M28" s="1390"/>
      <c r="N28" s="1390"/>
      <c r="O28" s="1390"/>
      <c r="P28" s="1390"/>
      <c r="Q28" s="1390"/>
      <c r="R28" s="37"/>
      <c r="W28" s="37"/>
      <c r="X28" s="37"/>
    </row>
    <row r="29" spans="1:33" s="17" customFormat="1" ht="20.25" customHeight="1" x14ac:dyDescent="0.25">
      <c r="A29" s="1397"/>
      <c r="B29" s="736" t="s">
        <v>1090</v>
      </c>
      <c r="C29" s="1396" t="s">
        <v>966</v>
      </c>
      <c r="D29" s="1355">
        <f>D18+D22+D24</f>
        <v>4.3900000000000006</v>
      </c>
      <c r="E29" s="1369">
        <f>E18+E22+E24</f>
        <v>2.0819999999999999</v>
      </c>
      <c r="F29" s="1369">
        <f t="shared" ref="F29:G29" si="0">F18+F22+F24</f>
        <v>0.39</v>
      </c>
      <c r="G29" s="1369">
        <f t="shared" si="0"/>
        <v>0.39</v>
      </c>
      <c r="H29" s="1398"/>
      <c r="I29" s="1398"/>
      <c r="J29" s="1398"/>
      <c r="K29" s="1398"/>
      <c r="L29" s="1398"/>
      <c r="M29" s="1398"/>
      <c r="N29" s="1398"/>
      <c r="O29" s="1398"/>
      <c r="P29" s="1398"/>
      <c r="Q29" s="1398"/>
      <c r="R29" s="37"/>
      <c r="W29" s="37"/>
      <c r="X29" s="37"/>
    </row>
    <row r="30" spans="1:33" s="17" customFormat="1" ht="35.25" customHeight="1" x14ac:dyDescent="0.25">
      <c r="A30" s="1399"/>
      <c r="B30" s="5" t="s">
        <v>1137</v>
      </c>
      <c r="C30" s="1395" t="s">
        <v>1008</v>
      </c>
      <c r="D30" s="582">
        <f>D17</f>
        <v>10</v>
      </c>
      <c r="E30" s="582">
        <f t="shared" ref="E30:G30" si="1">E17</f>
        <v>10</v>
      </c>
      <c r="F30" s="582">
        <f t="shared" si="1"/>
        <v>10</v>
      </c>
      <c r="G30" s="582">
        <f t="shared" si="1"/>
        <v>10</v>
      </c>
      <c r="H30" s="1400"/>
      <c r="I30" s="1400"/>
      <c r="J30" s="1400"/>
      <c r="K30" s="1400"/>
      <c r="L30" s="1401"/>
      <c r="M30" s="1400"/>
      <c r="N30" s="1400"/>
      <c r="O30" s="1401"/>
      <c r="P30" s="1400"/>
      <c r="Q30" s="1401"/>
      <c r="R30" s="37"/>
      <c r="V30" s="37"/>
      <c r="W30" s="37"/>
      <c r="AF30" s="37"/>
      <c r="AG30" s="37"/>
    </row>
    <row r="31" spans="1:33" s="17" customFormat="1" ht="32.25" customHeight="1" x14ac:dyDescent="0.3">
      <c r="A31" s="1"/>
      <c r="B31" s="1"/>
      <c r="C31" s="1"/>
      <c r="D31" s="1"/>
      <c r="E31" s="1"/>
      <c r="F31" s="1"/>
      <c r="G31" s="1"/>
      <c r="H31" s="1402"/>
      <c r="I31" s="1402"/>
      <c r="J31" s="1402"/>
      <c r="K31" s="1402"/>
      <c r="L31" s="1402"/>
      <c r="M31" s="1402"/>
      <c r="N31" s="1402"/>
      <c r="O31" s="1402"/>
      <c r="P31" s="1402"/>
      <c r="Q31" s="853"/>
      <c r="R31" s="37"/>
      <c r="V31" s="37"/>
      <c r="W31" s="37"/>
      <c r="AD31" s="37"/>
      <c r="AE31" s="37"/>
      <c r="AF31" s="37"/>
      <c r="AG31" s="37"/>
    </row>
    <row r="32" spans="1:33" s="17" customFormat="1" ht="20.25" customHeight="1" x14ac:dyDescent="0.3">
      <c r="A32" s="1403"/>
      <c r="B32" s="1404"/>
      <c r="C32" s="1405"/>
      <c r="D32" s="1404"/>
      <c r="E32" s="1406"/>
      <c r="F32" s="1406"/>
      <c r="G32" s="1406"/>
      <c r="H32" s="1407"/>
      <c r="I32" s="1407"/>
      <c r="J32" s="1407"/>
      <c r="K32" s="1407"/>
      <c r="L32" s="1407"/>
      <c r="M32" s="1407"/>
      <c r="N32" s="1407"/>
      <c r="O32" s="1407"/>
      <c r="P32" s="1407"/>
      <c r="Q32" s="1408"/>
      <c r="R32" s="37"/>
      <c r="V32" s="37"/>
      <c r="W32" s="37"/>
      <c r="AD32" s="37"/>
      <c r="AE32" s="37"/>
      <c r="AF32" s="37"/>
      <c r="AG32" s="37"/>
    </row>
    <row r="33" spans="1:42" s="1135" customFormat="1" ht="30" customHeight="1" x14ac:dyDescent="0.3">
      <c r="A33" s="1376"/>
      <c r="B33" s="1376"/>
      <c r="C33" s="1376"/>
      <c r="D33" s="1376"/>
      <c r="E33" s="1376"/>
      <c r="F33" s="1376"/>
      <c r="G33" s="1376"/>
      <c r="H33" s="1376"/>
      <c r="I33" s="1376"/>
      <c r="J33" s="1376"/>
      <c r="K33" s="1376"/>
      <c r="L33" s="1376"/>
      <c r="M33" s="1376"/>
      <c r="N33" s="1376"/>
      <c r="O33" s="1376"/>
      <c r="P33" s="1376"/>
      <c r="Q33" s="1376"/>
      <c r="R33" s="1376"/>
      <c r="S33" s="1"/>
      <c r="T33" s="1"/>
      <c r="U33" s="37"/>
      <c r="V33" s="37"/>
      <c r="W33" s="17"/>
      <c r="X33" s="17"/>
      <c r="Y33" s="17"/>
      <c r="Z33" s="17"/>
      <c r="AA33" s="17"/>
      <c r="AB33" s="17"/>
      <c r="AC33" s="17"/>
      <c r="AD33" s="37"/>
      <c r="AE33" s="37"/>
      <c r="AF33" s="37"/>
      <c r="AG33" s="37"/>
      <c r="AH33" s="17"/>
      <c r="AI33" s="17"/>
      <c r="AJ33" s="17"/>
      <c r="AK33" s="17"/>
      <c r="AL33" s="17"/>
      <c r="AM33" s="17"/>
      <c r="AN33" s="17"/>
      <c r="AO33" s="17"/>
      <c r="AP33" s="17"/>
    </row>
    <row r="34" spans="1:42" s="1135" customFormat="1" ht="39.75" customHeight="1" x14ac:dyDescent="0.3">
      <c r="A34" s="1"/>
      <c r="B34" s="1376" t="s">
        <v>1145</v>
      </c>
      <c r="C34" s="1376"/>
      <c r="D34" s="1376"/>
      <c r="E34" s="1376" t="s">
        <v>1146</v>
      </c>
      <c r="F34" s="1376"/>
      <c r="G34" s="1376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37"/>
      <c r="V34" s="37"/>
      <c r="W34" s="17"/>
      <c r="X34" s="17"/>
      <c r="Y34" s="17"/>
      <c r="Z34" s="17"/>
      <c r="AA34" s="17"/>
      <c r="AB34" s="17"/>
      <c r="AC34" s="17"/>
      <c r="AD34" s="37"/>
      <c r="AE34" s="37"/>
      <c r="AF34" s="17"/>
      <c r="AG34" s="17"/>
      <c r="AH34" s="17"/>
      <c r="AI34" s="17"/>
      <c r="AJ34" s="17"/>
      <c r="AK34" s="17"/>
      <c r="AL34" s="17"/>
      <c r="AM34" s="17"/>
      <c r="AN34" s="17"/>
    </row>
    <row r="35" spans="1:42" s="1135" customFormat="1" ht="45.75" customHeight="1" x14ac:dyDescent="0.3">
      <c r="A35" s="1"/>
      <c r="B35" s="1376"/>
      <c r="C35" s="1376"/>
      <c r="D35" s="1376"/>
      <c r="E35" s="1376"/>
      <c r="F35" s="1376"/>
      <c r="G35" s="1376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37"/>
      <c r="V35" s="37"/>
      <c r="W35" s="17"/>
      <c r="X35" s="17"/>
      <c r="Y35" s="17"/>
      <c r="Z35" s="17"/>
      <c r="AA35" s="17"/>
      <c r="AB35" s="37"/>
      <c r="AC35" s="3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</row>
    <row r="36" spans="1:42" s="1135" customFormat="1" ht="55.5" customHeight="1" x14ac:dyDescent="0.3">
      <c r="A36" s="1"/>
      <c r="B36" s="1376"/>
      <c r="C36" s="1376"/>
      <c r="D36" s="1376"/>
      <c r="E36" s="1376"/>
      <c r="F36" s="1376"/>
      <c r="G36" s="1376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37"/>
      <c r="T36" s="37"/>
      <c r="U36" s="17"/>
      <c r="V36" s="17"/>
      <c r="W36" s="17"/>
      <c r="X36" s="17"/>
      <c r="Y36" s="17"/>
      <c r="Z36" s="17"/>
      <c r="AA36" s="17"/>
      <c r="AB36" s="37"/>
      <c r="AC36" s="37"/>
      <c r="AD36" s="17"/>
      <c r="AE36" s="17"/>
      <c r="AF36" s="17"/>
      <c r="AG36" s="17"/>
      <c r="AH36" s="17"/>
      <c r="AI36" s="17"/>
      <c r="AJ36" s="17"/>
      <c r="AK36" s="17"/>
      <c r="AL36" s="17"/>
    </row>
    <row r="37" spans="1:42" s="1135" customFormat="1" ht="32.25" customHeight="1" x14ac:dyDescent="0.3">
      <c r="A37" s="1"/>
      <c r="B37" s="1376"/>
      <c r="C37" s="1376"/>
      <c r="D37" s="1376"/>
      <c r="E37" s="1376"/>
      <c r="F37" s="1376"/>
      <c r="G37" s="1376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37"/>
      <c r="T37" s="37"/>
      <c r="U37" s="17"/>
      <c r="V37" s="17"/>
      <c r="W37" s="17"/>
      <c r="X37" s="17"/>
      <c r="Y37" s="17"/>
      <c r="Z37" s="17"/>
      <c r="AA37" s="17"/>
      <c r="AB37" s="37"/>
      <c r="AC37" s="37"/>
      <c r="AD37" s="17"/>
      <c r="AE37" s="17"/>
      <c r="AF37" s="17"/>
      <c r="AG37" s="17"/>
      <c r="AH37" s="17"/>
      <c r="AI37" s="17"/>
      <c r="AJ37" s="17"/>
      <c r="AK37" s="17"/>
      <c r="AL37" s="17"/>
    </row>
    <row r="38" spans="1:42" s="1135" customFormat="1" ht="33.75" customHeight="1" x14ac:dyDescent="0.3">
      <c r="A38" s="1"/>
      <c r="B38" s="1376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37"/>
      <c r="R38" s="37"/>
      <c r="S38" s="17"/>
      <c r="T38" s="17"/>
      <c r="U38" s="17"/>
      <c r="V38" s="17"/>
      <c r="W38" s="17"/>
      <c r="X38" s="17"/>
      <c r="Y38" s="17"/>
      <c r="Z38" s="17"/>
      <c r="AA38" s="17"/>
      <c r="AB38" s="37"/>
      <c r="AC38" s="17"/>
      <c r="AD38" s="17"/>
      <c r="AE38" s="17"/>
      <c r="AF38" s="17"/>
      <c r="AG38" s="17"/>
      <c r="AH38" s="17"/>
      <c r="AI38" s="17"/>
      <c r="AJ38" s="17"/>
      <c r="AK38" s="17"/>
      <c r="AL38" s="17"/>
    </row>
    <row r="39" spans="1:42" s="1135" customFormat="1" ht="39" customHeight="1" x14ac:dyDescent="0.3">
      <c r="A39" s="1"/>
      <c r="B39" s="1376"/>
      <c r="C39" s="1"/>
      <c r="D39" s="1"/>
      <c r="E39" s="1"/>
      <c r="F39" s="1"/>
      <c r="G39" s="1"/>
      <c r="H39" s="1376"/>
      <c r="I39" s="1376"/>
      <c r="J39" s="1376"/>
      <c r="K39" s="1376"/>
      <c r="L39" s="1376"/>
      <c r="M39" s="1"/>
      <c r="N39" s="1"/>
      <c r="O39" s="1"/>
      <c r="P39" s="1"/>
      <c r="Q39" s="37"/>
      <c r="R39" s="37"/>
      <c r="S39" s="17"/>
      <c r="T39" s="17"/>
      <c r="U39" s="17"/>
      <c r="V39" s="17"/>
      <c r="W39" s="17"/>
      <c r="X39" s="17"/>
      <c r="Y39" s="17"/>
      <c r="Z39" s="17"/>
      <c r="AA39" s="17"/>
      <c r="AB39" s="37"/>
      <c r="AC39" s="17"/>
      <c r="AD39" s="17"/>
      <c r="AE39" s="17"/>
      <c r="AF39" s="17"/>
      <c r="AG39" s="17"/>
      <c r="AH39" s="17"/>
      <c r="AI39" s="17"/>
      <c r="AJ39" s="17"/>
      <c r="AK39" s="17"/>
      <c r="AL39" s="17"/>
    </row>
    <row r="40" spans="1:42" s="1135" customFormat="1" ht="48" customHeight="1" x14ac:dyDescent="0.3">
      <c r="A40" s="1"/>
      <c r="B40" s="1376"/>
      <c r="C40" s="1"/>
      <c r="D40" s="1"/>
      <c r="E40" s="1"/>
      <c r="F40" s="1"/>
      <c r="G40" s="1"/>
      <c r="H40" s="1376"/>
      <c r="I40" s="1376"/>
      <c r="J40" s="1376"/>
      <c r="K40" s="1376"/>
      <c r="L40" s="1376"/>
      <c r="M40" s="1"/>
      <c r="N40" s="37"/>
      <c r="O40" s="3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37"/>
      <c r="AC40" s="17"/>
      <c r="AD40" s="17"/>
      <c r="AE40" s="17"/>
      <c r="AF40" s="17"/>
      <c r="AG40" s="17"/>
      <c r="AH40" s="17"/>
      <c r="AI40" s="17"/>
      <c r="AJ40" s="17"/>
      <c r="AK40" s="17"/>
      <c r="AL40" s="17"/>
    </row>
    <row r="41" spans="1:42" s="1135" customFormat="1" ht="30" customHeight="1" x14ac:dyDescent="0.3">
      <c r="A41" s="37"/>
      <c r="B41" s="37"/>
      <c r="C41" s="17"/>
      <c r="D41" s="17"/>
      <c r="E41" s="17"/>
      <c r="F41" s="17"/>
      <c r="G41" s="17"/>
      <c r="H41" s="1"/>
      <c r="I41" s="1"/>
      <c r="J41" s="1"/>
      <c r="K41" s="1"/>
      <c r="L41" s="1"/>
      <c r="M41" s="1"/>
      <c r="N41" s="1376"/>
      <c r="O41" s="1376"/>
      <c r="P41" s="1376"/>
      <c r="Q41" s="1376"/>
      <c r="R41" s="1376"/>
      <c r="S41" s="1376"/>
      <c r="T41" s="1376"/>
      <c r="U41" s="1376"/>
      <c r="V41" s="1"/>
      <c r="W41" s="17"/>
      <c r="X41" s="17"/>
      <c r="Y41" s="17"/>
      <c r="Z41" s="17"/>
      <c r="AA41" s="17"/>
      <c r="AB41" s="37"/>
      <c r="AC41" s="17"/>
      <c r="AD41" s="17"/>
      <c r="AE41" s="17"/>
      <c r="AF41" s="17"/>
      <c r="AG41" s="17"/>
      <c r="AH41" s="17"/>
      <c r="AI41" s="17"/>
      <c r="AJ41" s="17"/>
      <c r="AK41" s="17"/>
    </row>
    <row r="42" spans="1:42" ht="18.75" x14ac:dyDescent="0.3">
      <c r="A42" s="37"/>
      <c r="B42" s="37"/>
      <c r="C42" s="17"/>
      <c r="D42" s="17"/>
      <c r="E42" s="17"/>
      <c r="F42" s="17"/>
      <c r="G42" s="17"/>
      <c r="N42" s="1376"/>
      <c r="O42" s="1376"/>
      <c r="P42" s="1376"/>
      <c r="Q42" s="1376"/>
      <c r="R42" s="1376"/>
      <c r="S42" s="1376"/>
      <c r="T42" s="1376"/>
      <c r="U42" s="1376"/>
      <c r="W42" s="17"/>
      <c r="X42" s="17"/>
      <c r="Y42" s="17"/>
      <c r="Z42" s="17"/>
      <c r="AA42" s="17"/>
      <c r="AB42" s="37"/>
      <c r="AC42" s="17"/>
      <c r="AD42" s="17"/>
      <c r="AE42" s="17"/>
      <c r="AF42" s="17"/>
      <c r="AG42" s="17"/>
      <c r="AH42" s="17"/>
      <c r="AI42" s="17"/>
      <c r="AJ42" s="17"/>
      <c r="AK42" s="17"/>
    </row>
    <row r="43" spans="1:42" ht="18.75" x14ac:dyDescent="0.3">
      <c r="A43" s="1376"/>
      <c r="B43" s="1376"/>
      <c r="C43" s="1376"/>
      <c r="D43" s="1376"/>
      <c r="N43" s="1376"/>
      <c r="W43" s="17"/>
      <c r="X43" s="17"/>
      <c r="Y43" s="17"/>
      <c r="Z43" s="17"/>
      <c r="AA43" s="17"/>
      <c r="AB43" s="37"/>
      <c r="AC43" s="17"/>
      <c r="AD43" s="17"/>
      <c r="AE43" s="17"/>
      <c r="AF43" s="17"/>
      <c r="AG43" s="17"/>
      <c r="AH43" s="17"/>
      <c r="AI43" s="17"/>
      <c r="AJ43" s="17"/>
      <c r="AK43" s="17"/>
    </row>
    <row r="44" spans="1:42" ht="18.75" x14ac:dyDescent="0.3">
      <c r="A44" s="1376"/>
      <c r="B44" s="1376"/>
      <c r="C44" s="1376"/>
      <c r="D44" s="1376"/>
      <c r="H44" s="17"/>
      <c r="I44" s="17"/>
      <c r="J44" s="17"/>
      <c r="K44" s="17"/>
      <c r="L44" s="17"/>
      <c r="M44" s="17"/>
      <c r="N44" s="1376"/>
      <c r="W44" s="17"/>
      <c r="X44" s="17"/>
      <c r="Y44" s="742"/>
      <c r="Z44" s="742"/>
      <c r="AA44" s="742"/>
      <c r="AB44" s="742"/>
      <c r="AC44" s="742"/>
      <c r="AD44" s="742"/>
      <c r="AE44" s="742"/>
      <c r="AF44" s="742"/>
      <c r="AG44" s="742"/>
    </row>
    <row r="45" spans="1:42" ht="18.75" x14ac:dyDescent="0.3">
      <c r="A45" s="1376"/>
      <c r="B45" s="1376"/>
      <c r="C45" s="1376"/>
      <c r="D45" s="1376"/>
      <c r="H45" s="17"/>
      <c r="I45" s="17"/>
      <c r="J45" s="17"/>
      <c r="K45" s="17"/>
      <c r="L45" s="17"/>
      <c r="M45" s="17"/>
      <c r="N45" s="1376"/>
      <c r="W45" s="17"/>
      <c r="X45" s="17"/>
      <c r="Y45" s="742"/>
      <c r="Z45" s="742"/>
      <c r="AA45" s="742"/>
      <c r="AB45" s="742"/>
      <c r="AC45" s="742"/>
      <c r="AD45" s="742"/>
      <c r="AE45" s="742"/>
      <c r="AF45" s="742"/>
      <c r="AG45" s="742"/>
    </row>
    <row r="46" spans="1:42" ht="18.75" x14ac:dyDescent="0.3">
      <c r="A46" s="1376"/>
      <c r="H46" s="1376"/>
      <c r="I46" s="1376"/>
      <c r="J46" s="1376"/>
      <c r="K46" s="1376"/>
      <c r="N46" s="37"/>
      <c r="O46" s="17"/>
      <c r="P46" s="17"/>
      <c r="Q46" s="17"/>
      <c r="R46" s="17"/>
      <c r="S46" s="17"/>
      <c r="T46" s="17"/>
      <c r="U46" s="17"/>
      <c r="V46" s="17"/>
      <c r="W46" s="755"/>
      <c r="X46" s="755"/>
      <c r="Y46" s="742"/>
      <c r="Z46" s="742"/>
      <c r="AA46" s="742"/>
      <c r="AB46" s="742"/>
      <c r="AC46" s="742"/>
      <c r="AD46" s="742"/>
      <c r="AE46" s="742"/>
      <c r="AF46" s="742"/>
      <c r="AG46" s="742"/>
    </row>
    <row r="47" spans="1:42" ht="18.75" x14ac:dyDescent="0.3">
      <c r="A47" s="1376"/>
      <c r="H47" s="1376"/>
      <c r="I47" s="1376"/>
      <c r="J47" s="1376"/>
      <c r="K47" s="1376"/>
      <c r="N47" s="37"/>
      <c r="O47" s="17"/>
      <c r="P47" s="17"/>
      <c r="Q47" s="17"/>
      <c r="R47" s="1376"/>
      <c r="S47" s="1376"/>
      <c r="T47" s="1376"/>
      <c r="U47" s="1376"/>
      <c r="V47" s="1376"/>
      <c r="W47" s="755"/>
      <c r="X47" s="755"/>
      <c r="Y47" s="742"/>
      <c r="Z47" s="742"/>
      <c r="AA47" s="742"/>
      <c r="AB47" s="742"/>
      <c r="AC47" s="742"/>
      <c r="AD47" s="742"/>
      <c r="AE47" s="742"/>
      <c r="AF47" s="742"/>
      <c r="AG47" s="742"/>
    </row>
    <row r="48" spans="1:42" ht="18.75" x14ac:dyDescent="0.3">
      <c r="A48" s="1376"/>
      <c r="J48" s="1376"/>
      <c r="K48" s="1376"/>
      <c r="L48" s="1376"/>
      <c r="M48" s="1376"/>
      <c r="N48" s="1376"/>
      <c r="O48" s="1376"/>
      <c r="P48" s="1376"/>
      <c r="Q48" s="1376"/>
      <c r="R48" s="1376"/>
      <c r="W48" s="755"/>
      <c r="X48" s="755"/>
      <c r="Y48" s="742"/>
      <c r="Z48" s="742"/>
      <c r="AA48" s="742"/>
      <c r="AB48" s="742"/>
      <c r="AC48" s="742"/>
      <c r="AD48" s="742"/>
      <c r="AE48" s="742"/>
      <c r="AF48" s="742"/>
      <c r="AG48" s="742"/>
    </row>
    <row r="49" spans="1:33" ht="18.75" x14ac:dyDescent="0.3">
      <c r="A49" s="37"/>
      <c r="B49" s="17"/>
      <c r="C49" s="17"/>
      <c r="D49" s="17"/>
      <c r="E49" s="17"/>
      <c r="F49" s="17"/>
      <c r="G49" s="17"/>
      <c r="H49" s="1376"/>
      <c r="I49" s="1376"/>
      <c r="J49" s="1376"/>
      <c r="M49" s="1376"/>
      <c r="N49" s="1376"/>
      <c r="O49" s="1376"/>
      <c r="P49" s="1376"/>
      <c r="Q49" s="1376"/>
      <c r="R49" s="1376"/>
      <c r="W49" s="755"/>
      <c r="X49" s="755"/>
      <c r="Y49" s="742"/>
      <c r="Z49" s="742"/>
      <c r="AA49" s="742"/>
      <c r="AB49" s="742"/>
      <c r="AC49" s="742"/>
      <c r="AD49" s="742"/>
      <c r="AE49" s="742"/>
      <c r="AF49" s="742"/>
      <c r="AG49" s="742"/>
    </row>
    <row r="50" spans="1:33" ht="18.75" x14ac:dyDescent="0.3">
      <c r="A50" s="37"/>
      <c r="B50" s="17"/>
      <c r="C50" s="17"/>
      <c r="D50" s="17"/>
      <c r="E50" s="1376"/>
      <c r="F50" s="1376"/>
      <c r="G50" s="1376"/>
      <c r="H50" s="1376"/>
      <c r="I50" s="1376"/>
      <c r="J50" s="1376"/>
      <c r="M50" s="1376"/>
      <c r="R50" s="1376"/>
      <c r="W50" s="755"/>
      <c r="X50" s="755"/>
      <c r="Y50" s="742"/>
      <c r="Z50" s="742"/>
      <c r="AA50" s="742"/>
      <c r="AB50" s="742"/>
      <c r="AC50" s="742"/>
      <c r="AD50" s="742"/>
      <c r="AE50" s="742"/>
      <c r="AF50" s="742"/>
      <c r="AG50" s="742"/>
    </row>
    <row r="51" spans="1:33" ht="18.75" x14ac:dyDescent="0.3">
      <c r="A51" s="1376"/>
      <c r="B51" s="1376"/>
      <c r="C51" s="1376"/>
      <c r="D51" s="1376"/>
      <c r="E51" s="1376"/>
      <c r="F51" s="1376"/>
      <c r="G51" s="1376"/>
      <c r="H51" s="1376"/>
      <c r="J51" s="1376"/>
      <c r="M51" s="1376"/>
      <c r="Q51" s="1376"/>
      <c r="R51" s="1376"/>
      <c r="S51" s="1376"/>
      <c r="T51" s="1376"/>
      <c r="U51" s="1376"/>
      <c r="V51" s="17"/>
      <c r="W51" s="755"/>
      <c r="X51" s="755"/>
      <c r="Y51" s="742"/>
      <c r="Z51" s="742"/>
      <c r="AA51" s="742"/>
      <c r="AB51" s="742"/>
      <c r="AC51" s="742"/>
      <c r="AD51" s="742"/>
      <c r="AE51" s="742"/>
      <c r="AF51" s="742"/>
      <c r="AG51" s="742"/>
    </row>
    <row r="52" spans="1:33" ht="18.75" x14ac:dyDescent="0.3">
      <c r="A52" s="1376"/>
      <c r="B52" s="1376"/>
      <c r="C52" s="1376"/>
      <c r="D52" s="1376"/>
      <c r="E52" s="1376"/>
      <c r="F52" s="1376"/>
      <c r="G52" s="1376"/>
      <c r="H52" s="1376"/>
      <c r="J52" s="37"/>
      <c r="K52" s="17"/>
      <c r="L52" s="17"/>
      <c r="M52" s="1376"/>
      <c r="Q52" s="1376"/>
      <c r="V52" s="17"/>
      <c r="W52" s="755"/>
      <c r="X52" s="755"/>
      <c r="Y52" s="742"/>
      <c r="Z52" s="742"/>
      <c r="AA52" s="742"/>
      <c r="AB52" s="742"/>
      <c r="AC52" s="742"/>
      <c r="AD52" s="742"/>
      <c r="AE52" s="742"/>
      <c r="AF52" s="742"/>
      <c r="AG52" s="742"/>
    </row>
    <row r="53" spans="1:33" ht="18.75" x14ac:dyDescent="0.3">
      <c r="E53" s="1376"/>
      <c r="F53" s="1376"/>
      <c r="G53" s="1376"/>
      <c r="H53" s="1376"/>
      <c r="J53" s="37"/>
      <c r="K53" s="17"/>
      <c r="L53" s="17"/>
      <c r="M53" s="37"/>
      <c r="N53" s="17"/>
      <c r="O53" s="17"/>
      <c r="P53" s="17"/>
      <c r="Q53" s="1376"/>
      <c r="V53" s="1376"/>
      <c r="W53" s="755"/>
      <c r="X53" s="755"/>
      <c r="Y53" s="742"/>
      <c r="Z53" s="742"/>
      <c r="AA53" s="742"/>
      <c r="AB53" s="742"/>
      <c r="AC53" s="742"/>
      <c r="AD53" s="742"/>
      <c r="AE53" s="742"/>
      <c r="AF53" s="742"/>
      <c r="AG53" s="742"/>
    </row>
    <row r="54" spans="1:33" ht="18.75" x14ac:dyDescent="0.3">
      <c r="A54" s="1376"/>
      <c r="B54" s="1376"/>
      <c r="C54" s="1376"/>
      <c r="D54" s="1376"/>
      <c r="E54" s="37"/>
      <c r="F54" s="37"/>
      <c r="G54" s="37"/>
      <c r="H54" s="37"/>
      <c r="I54" s="17"/>
      <c r="J54" s="1376"/>
      <c r="K54" s="1376"/>
      <c r="L54" s="1376"/>
      <c r="M54" s="37"/>
      <c r="N54" s="17"/>
      <c r="O54" s="17"/>
      <c r="P54" s="17"/>
      <c r="Q54" s="1376"/>
      <c r="V54" s="1376"/>
      <c r="W54" s="755"/>
      <c r="X54" s="755"/>
      <c r="Y54" s="742"/>
      <c r="Z54" s="742"/>
      <c r="AA54" s="742"/>
      <c r="AB54" s="742"/>
      <c r="AC54" s="742"/>
      <c r="AD54" s="742"/>
      <c r="AE54" s="742"/>
      <c r="AF54" s="742"/>
      <c r="AG54" s="742"/>
    </row>
    <row r="55" spans="1:33" ht="18.75" x14ac:dyDescent="0.3">
      <c r="A55" s="1376"/>
      <c r="B55" s="1376"/>
      <c r="C55" s="1376"/>
      <c r="D55" s="1376"/>
      <c r="E55" s="37"/>
      <c r="F55" s="37"/>
      <c r="G55" s="37"/>
      <c r="H55" s="37"/>
      <c r="I55" s="17"/>
      <c r="J55" s="1376"/>
      <c r="K55" s="1376"/>
      <c r="L55" s="1376"/>
      <c r="M55" s="1376"/>
      <c r="N55" s="1376"/>
      <c r="O55" s="1376"/>
      <c r="P55" s="1376"/>
      <c r="Q55" s="37"/>
      <c r="R55" s="17"/>
      <c r="S55" s="17"/>
      <c r="T55" s="17"/>
      <c r="U55" s="17"/>
      <c r="V55" s="1376"/>
      <c r="W55" s="755"/>
      <c r="X55" s="755"/>
      <c r="Y55" s="742"/>
      <c r="Z55" s="742"/>
      <c r="AA55" s="742"/>
      <c r="AB55" s="742"/>
      <c r="AC55" s="742"/>
      <c r="AD55" s="742"/>
      <c r="AE55" s="742"/>
      <c r="AF55" s="742"/>
      <c r="AG55" s="742"/>
    </row>
    <row r="56" spans="1:33" ht="18.75" x14ac:dyDescent="0.3">
      <c r="A56" s="1376"/>
      <c r="B56" s="1376"/>
      <c r="C56" s="1376"/>
      <c r="D56" s="1376"/>
      <c r="E56" s="1376"/>
      <c r="F56" s="1376"/>
      <c r="G56" s="1376"/>
      <c r="H56" s="1376"/>
      <c r="I56" s="1376"/>
      <c r="J56" s="1376"/>
      <c r="K56" s="1376"/>
      <c r="L56" s="1376"/>
      <c r="M56" s="1376"/>
      <c r="N56" s="1376"/>
      <c r="O56" s="1376"/>
      <c r="P56" s="1376"/>
      <c r="Q56" s="37"/>
      <c r="R56" s="17"/>
      <c r="S56" s="17"/>
      <c r="T56" s="17"/>
      <c r="U56" s="17"/>
      <c r="W56" s="755"/>
      <c r="X56" s="755"/>
      <c r="Y56" s="742"/>
      <c r="Z56" s="742"/>
      <c r="AA56" s="742"/>
      <c r="AB56" s="742"/>
      <c r="AC56" s="742"/>
      <c r="AD56" s="742"/>
      <c r="AE56" s="742"/>
      <c r="AF56" s="742"/>
      <c r="AG56" s="742"/>
    </row>
    <row r="57" spans="1:33" ht="18.75" x14ac:dyDescent="0.3">
      <c r="E57" s="1376"/>
      <c r="F57" s="1376"/>
      <c r="G57" s="1376"/>
      <c r="H57" s="1376"/>
      <c r="I57" s="1376"/>
      <c r="M57" s="1376"/>
      <c r="N57" s="1376"/>
      <c r="O57" s="1376"/>
      <c r="P57" s="1376"/>
      <c r="Q57" s="1376"/>
      <c r="R57" s="1376"/>
      <c r="S57" s="1376"/>
      <c r="T57" s="1376"/>
      <c r="U57" s="1376"/>
      <c r="W57" s="755"/>
      <c r="X57" s="755"/>
      <c r="Y57" s="742"/>
      <c r="Z57" s="742"/>
      <c r="AA57" s="742"/>
      <c r="AB57" s="742"/>
      <c r="AC57" s="742"/>
      <c r="AD57" s="742"/>
      <c r="AE57" s="742"/>
      <c r="AF57" s="742"/>
      <c r="AG57" s="742"/>
    </row>
    <row r="58" spans="1:33" ht="18.75" x14ac:dyDescent="0.3">
      <c r="A58" s="1376"/>
      <c r="B58" s="1376"/>
      <c r="C58" s="1376"/>
      <c r="D58" s="1376"/>
      <c r="E58" s="1376"/>
      <c r="F58" s="1376"/>
      <c r="G58" s="1376"/>
      <c r="H58" s="1376"/>
      <c r="I58" s="1376"/>
      <c r="Q58" s="1376"/>
      <c r="R58" s="1376"/>
      <c r="S58" s="1376"/>
      <c r="T58" s="1376"/>
      <c r="U58" s="1376"/>
      <c r="W58" s="742"/>
      <c r="X58" s="742"/>
      <c r="Y58" s="742"/>
      <c r="Z58" s="742"/>
      <c r="AA58" s="742"/>
      <c r="AB58" s="742"/>
      <c r="AC58" s="742"/>
      <c r="AD58" s="742"/>
      <c r="AE58" s="742"/>
      <c r="AF58" s="742"/>
      <c r="AG58" s="742"/>
    </row>
    <row r="59" spans="1:33" ht="18.75" x14ac:dyDescent="0.3">
      <c r="A59" s="1376"/>
      <c r="B59" s="1376"/>
      <c r="C59" s="1376"/>
      <c r="D59" s="1376"/>
      <c r="Q59" s="1376"/>
      <c r="R59" s="1376"/>
      <c r="S59" s="1376"/>
      <c r="T59" s="1376"/>
      <c r="U59" s="1376"/>
      <c r="V59" s="17"/>
      <c r="W59" s="742"/>
      <c r="X59" s="742"/>
      <c r="Y59" s="742"/>
      <c r="Z59" s="742"/>
      <c r="AA59" s="742"/>
      <c r="AB59" s="742"/>
      <c r="AC59" s="742"/>
      <c r="AD59" s="742"/>
      <c r="AE59" s="742"/>
      <c r="AF59" s="742"/>
      <c r="AG59" s="742"/>
    </row>
    <row r="60" spans="1:33" x14ac:dyDescent="0.25">
      <c r="J60" s="17"/>
      <c r="K60" s="17"/>
      <c r="L60" s="17"/>
      <c r="V60" s="17"/>
      <c r="W60" s="742"/>
      <c r="X60" s="742"/>
      <c r="Y60" s="742"/>
      <c r="Z60" s="742"/>
      <c r="AA60" s="742"/>
      <c r="AB60" s="742"/>
      <c r="AC60" s="742"/>
      <c r="AD60" s="742"/>
      <c r="AE60" s="742"/>
      <c r="AF60" s="742"/>
      <c r="AG60" s="742"/>
    </row>
    <row r="61" spans="1:33" ht="18.75" x14ac:dyDescent="0.3">
      <c r="J61" s="17"/>
      <c r="K61" s="17"/>
      <c r="L61" s="17"/>
      <c r="M61" s="17"/>
      <c r="N61" s="17"/>
      <c r="O61" s="17"/>
      <c r="P61" s="17"/>
      <c r="V61" s="1376"/>
      <c r="W61" s="742"/>
      <c r="X61" s="742"/>
      <c r="Y61" s="742"/>
      <c r="Z61" s="742"/>
      <c r="AA61" s="742"/>
      <c r="AB61" s="742"/>
      <c r="AC61" s="742"/>
      <c r="AD61" s="742"/>
      <c r="AE61" s="742"/>
      <c r="AF61" s="742"/>
      <c r="AG61" s="742"/>
    </row>
    <row r="62" spans="1:33" ht="18.75" x14ac:dyDescent="0.3">
      <c r="A62" s="755"/>
      <c r="B62" s="755"/>
      <c r="C62" s="755"/>
      <c r="D62" s="755"/>
      <c r="E62" s="17"/>
      <c r="F62" s="17"/>
      <c r="G62" s="17"/>
      <c r="H62" s="17"/>
      <c r="I62" s="17"/>
      <c r="J62" s="1376"/>
      <c r="K62" s="1376"/>
      <c r="L62" s="1376"/>
      <c r="M62" s="17"/>
      <c r="N62" s="17"/>
      <c r="O62" s="17"/>
      <c r="P62" s="17"/>
      <c r="V62" s="1376"/>
      <c r="W62" s="742"/>
      <c r="X62" s="742"/>
      <c r="Y62" s="742"/>
      <c r="Z62" s="742"/>
      <c r="AA62" s="742"/>
      <c r="AB62" s="742"/>
      <c r="AC62" s="742"/>
      <c r="AD62" s="742"/>
      <c r="AE62" s="742"/>
      <c r="AF62" s="742"/>
      <c r="AG62" s="742"/>
    </row>
    <row r="63" spans="1:33" ht="18.75" x14ac:dyDescent="0.3">
      <c r="A63" s="742"/>
      <c r="B63" s="742"/>
      <c r="C63" s="742"/>
      <c r="D63" s="742"/>
      <c r="E63" s="17"/>
      <c r="F63" s="17"/>
      <c r="G63" s="17"/>
      <c r="H63" s="17"/>
      <c r="I63" s="17"/>
      <c r="J63" s="1376"/>
      <c r="K63" s="1376"/>
      <c r="L63" s="1376"/>
      <c r="M63" s="1376"/>
      <c r="N63" s="1376"/>
      <c r="O63" s="1376"/>
      <c r="P63" s="1376"/>
      <c r="Q63" s="17"/>
      <c r="R63" s="17"/>
      <c r="S63" s="17"/>
      <c r="T63" s="17"/>
      <c r="U63" s="17"/>
      <c r="W63" s="742"/>
      <c r="X63" s="742"/>
      <c r="Y63" s="742"/>
      <c r="Z63" s="742"/>
      <c r="AA63" s="742"/>
      <c r="AB63" s="742"/>
      <c r="AC63" s="742"/>
      <c r="AD63" s="742"/>
      <c r="AE63" s="742"/>
      <c r="AF63" s="742"/>
      <c r="AG63" s="742"/>
    </row>
    <row r="64" spans="1:33" ht="18.75" x14ac:dyDescent="0.3">
      <c r="A64" s="742"/>
      <c r="B64" s="742"/>
      <c r="C64" s="742"/>
      <c r="D64" s="742"/>
      <c r="E64" s="1376"/>
      <c r="F64" s="1376"/>
      <c r="G64" s="1376"/>
      <c r="H64" s="1376"/>
      <c r="I64" s="1376"/>
      <c r="M64" s="1376"/>
      <c r="N64" s="1376"/>
      <c r="O64" s="1376"/>
      <c r="P64" s="1376"/>
      <c r="Q64" s="17"/>
      <c r="R64" s="17"/>
      <c r="S64" s="17"/>
      <c r="T64" s="17"/>
      <c r="U64" s="17"/>
      <c r="V64" s="1376"/>
      <c r="W64" s="742"/>
      <c r="X64" s="742"/>
      <c r="Y64" s="742"/>
      <c r="Z64" s="742"/>
      <c r="AA64" s="742"/>
      <c r="AB64" s="742"/>
      <c r="AC64" s="742"/>
      <c r="AD64" s="742"/>
      <c r="AE64" s="742"/>
      <c r="AF64" s="742"/>
      <c r="AG64" s="742"/>
    </row>
    <row r="65" spans="1:33" ht="18.75" x14ac:dyDescent="0.3">
      <c r="A65" s="742"/>
      <c r="B65" s="742"/>
      <c r="C65" s="742"/>
      <c r="D65" s="742"/>
      <c r="E65" s="1376"/>
      <c r="F65" s="1376"/>
      <c r="G65" s="1376"/>
      <c r="H65" s="1376"/>
      <c r="I65" s="1376"/>
      <c r="J65" s="1376"/>
      <c r="K65" s="1376"/>
      <c r="L65" s="1376"/>
      <c r="Q65" s="1376"/>
      <c r="R65" s="1376"/>
      <c r="S65" s="1376"/>
      <c r="T65" s="1376"/>
      <c r="U65" s="1376"/>
      <c r="V65" s="1376"/>
      <c r="W65" s="742"/>
      <c r="X65" s="742"/>
      <c r="Y65" s="742"/>
      <c r="Z65" s="742"/>
      <c r="AA65" s="742"/>
      <c r="AB65" s="742"/>
      <c r="AC65" s="742"/>
      <c r="AD65" s="742"/>
      <c r="AE65" s="742"/>
      <c r="AF65" s="742"/>
      <c r="AG65" s="742"/>
    </row>
    <row r="66" spans="1:33" ht="18.75" x14ac:dyDescent="0.3">
      <c r="A66" s="742"/>
      <c r="B66" s="742"/>
      <c r="C66" s="742"/>
      <c r="D66" s="742"/>
      <c r="J66" s="1376"/>
      <c r="K66" s="1376"/>
      <c r="L66" s="1376"/>
      <c r="M66" s="1376"/>
      <c r="N66" s="1376"/>
      <c r="O66" s="1376"/>
      <c r="P66" s="1376"/>
      <c r="Q66" s="1376"/>
      <c r="R66" s="1376"/>
      <c r="S66" s="1376"/>
      <c r="T66" s="1376"/>
      <c r="U66" s="1376"/>
      <c r="V66" s="742"/>
      <c r="W66" s="742"/>
      <c r="X66" s="742"/>
      <c r="Y66" s="742"/>
      <c r="Z66" s="742"/>
      <c r="AA66" s="742"/>
      <c r="AB66" s="742"/>
      <c r="AC66" s="742"/>
      <c r="AD66" s="742"/>
      <c r="AE66" s="742"/>
      <c r="AF66" s="742"/>
      <c r="AG66" s="742"/>
    </row>
    <row r="67" spans="1:33" ht="18.75" x14ac:dyDescent="0.3">
      <c r="A67" s="742"/>
      <c r="B67" s="742"/>
      <c r="C67" s="742"/>
      <c r="D67" s="742"/>
      <c r="E67" s="1376"/>
      <c r="F67" s="1376"/>
      <c r="G67" s="1376"/>
      <c r="H67" s="1376"/>
      <c r="I67" s="1376"/>
      <c r="J67" s="1376"/>
      <c r="K67" s="1376"/>
      <c r="L67" s="1376"/>
      <c r="M67" s="1376"/>
      <c r="N67" s="1376"/>
      <c r="O67" s="1376"/>
      <c r="P67" s="1376"/>
      <c r="V67" s="742"/>
      <c r="W67" s="742"/>
      <c r="X67" s="742"/>
      <c r="Y67" s="742"/>
      <c r="Z67" s="742"/>
      <c r="AA67" s="742"/>
      <c r="AB67" s="742"/>
      <c r="AC67" s="742"/>
      <c r="AD67" s="742"/>
      <c r="AE67" s="742"/>
      <c r="AF67" s="742"/>
      <c r="AG67" s="742"/>
    </row>
    <row r="68" spans="1:33" ht="18.75" x14ac:dyDescent="0.3">
      <c r="A68" s="742"/>
      <c r="B68" s="742"/>
      <c r="C68" s="742"/>
      <c r="D68" s="742"/>
      <c r="E68" s="1376"/>
      <c r="F68" s="1376"/>
      <c r="G68" s="1376"/>
      <c r="H68" s="1376"/>
      <c r="I68" s="1376"/>
      <c r="J68" s="1376"/>
      <c r="K68" s="1376"/>
      <c r="L68" s="1376"/>
      <c r="M68" s="742"/>
      <c r="N68" s="742"/>
      <c r="O68" s="742"/>
      <c r="P68" s="742"/>
      <c r="Q68" s="1376"/>
      <c r="R68" s="1376"/>
      <c r="S68" s="1376"/>
      <c r="T68" s="1376"/>
      <c r="U68" s="1376"/>
      <c r="V68" s="742"/>
      <c r="W68" s="742"/>
      <c r="X68" s="742"/>
      <c r="Y68" s="742"/>
      <c r="Z68" s="742"/>
      <c r="AA68" s="742"/>
      <c r="AB68" s="742"/>
      <c r="AC68" s="742"/>
      <c r="AD68" s="742"/>
      <c r="AE68" s="742"/>
      <c r="AF68" s="742"/>
      <c r="AG68" s="742"/>
    </row>
    <row r="69" spans="1:33" ht="18.75" x14ac:dyDescent="0.3">
      <c r="A69" s="742"/>
      <c r="B69" s="742"/>
      <c r="C69" s="742"/>
      <c r="D69" s="742"/>
      <c r="E69" s="742"/>
      <c r="F69" s="742"/>
      <c r="G69" s="742"/>
      <c r="H69" s="742"/>
      <c r="I69" s="742"/>
      <c r="J69" s="742"/>
      <c r="K69" s="742"/>
      <c r="L69" s="742"/>
      <c r="M69" s="742"/>
      <c r="N69" s="742"/>
      <c r="O69" s="742"/>
      <c r="P69" s="742"/>
      <c r="Q69" s="1376"/>
      <c r="R69" s="1376"/>
      <c r="S69" s="1376"/>
      <c r="T69" s="1376"/>
      <c r="U69" s="1376"/>
      <c r="V69" s="742"/>
      <c r="W69" s="742"/>
      <c r="X69" s="742"/>
      <c r="Y69" s="742"/>
      <c r="Z69" s="742"/>
      <c r="AA69" s="742"/>
      <c r="AB69" s="742"/>
      <c r="AC69" s="742"/>
      <c r="AD69" s="742"/>
      <c r="AE69" s="742"/>
      <c r="AF69" s="742"/>
      <c r="AG69" s="742"/>
    </row>
    <row r="70" spans="1:33" x14ac:dyDescent="0.25">
      <c r="A70" s="742"/>
      <c r="B70" s="742"/>
      <c r="C70" s="742"/>
      <c r="D70" s="742"/>
      <c r="E70" s="742"/>
      <c r="F70" s="742"/>
      <c r="G70" s="742"/>
      <c r="H70" s="742"/>
      <c r="I70" s="742"/>
      <c r="J70" s="742"/>
      <c r="K70" s="742"/>
      <c r="L70" s="742"/>
      <c r="M70" s="742"/>
      <c r="N70" s="742"/>
      <c r="O70" s="742"/>
      <c r="P70" s="742"/>
      <c r="Q70" s="742"/>
      <c r="R70" s="742"/>
      <c r="S70" s="742"/>
      <c r="T70" s="742"/>
      <c r="U70" s="742"/>
      <c r="V70" s="742"/>
      <c r="W70" s="742"/>
      <c r="X70" s="742"/>
      <c r="Y70" s="742"/>
      <c r="Z70" s="742"/>
      <c r="AA70" s="742"/>
      <c r="AB70" s="742"/>
      <c r="AC70" s="742"/>
      <c r="AD70" s="742"/>
      <c r="AE70" s="742"/>
      <c r="AF70" s="742"/>
      <c r="AG70" s="742"/>
    </row>
    <row r="71" spans="1:33" x14ac:dyDescent="0.25">
      <c r="A71" s="742"/>
      <c r="B71" s="742"/>
      <c r="C71" s="742"/>
      <c r="D71" s="742"/>
      <c r="E71" s="742"/>
      <c r="F71" s="742"/>
      <c r="G71" s="742"/>
      <c r="H71" s="742"/>
      <c r="I71" s="742"/>
      <c r="J71" s="742"/>
      <c r="K71" s="742"/>
      <c r="L71" s="742"/>
      <c r="M71" s="742"/>
      <c r="N71" s="742"/>
      <c r="O71" s="742"/>
      <c r="P71" s="742"/>
      <c r="Q71" s="742"/>
      <c r="R71" s="742"/>
      <c r="S71" s="742"/>
      <c r="T71" s="742"/>
      <c r="U71" s="742"/>
      <c r="V71" s="742"/>
      <c r="W71" s="742"/>
      <c r="X71" s="742"/>
      <c r="Y71" s="742"/>
      <c r="Z71" s="742"/>
      <c r="AA71" s="742"/>
      <c r="AB71" s="742"/>
      <c r="AC71" s="742"/>
      <c r="AD71" s="742"/>
      <c r="AE71" s="742"/>
      <c r="AF71" s="742"/>
      <c r="AG71" s="742"/>
    </row>
  </sheetData>
  <mergeCells count="6">
    <mergeCell ref="O7:Q7"/>
    <mergeCell ref="A10:G10"/>
    <mergeCell ref="A13:A15"/>
    <mergeCell ref="B13:B15"/>
    <mergeCell ref="C13:C15"/>
    <mergeCell ref="F7:G7"/>
  </mergeCells>
  <pageMargins left="0.70866141732283472" right="0.11811023622047245" top="0.74803149606299213" bottom="0.35433070866141736" header="0.70866141732283472" footer="0.31496062992125984"/>
  <pageSetup paperSize="9" scale="40" fitToWidth="0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1"/>
  <sheetViews>
    <sheetView view="pageBreakPreview" topLeftCell="A8" zoomScale="60" zoomScaleNormal="90" workbookViewId="0">
      <selection activeCell="F48" sqref="F48"/>
    </sheetView>
  </sheetViews>
  <sheetFormatPr defaultRowHeight="15.75" x14ac:dyDescent="0.25"/>
  <cols>
    <col min="1" max="1" width="7" customWidth="1"/>
    <col min="2" max="2" width="53.75" customWidth="1"/>
    <col min="3" max="4" width="12.375" hidden="1" customWidth="1"/>
    <col min="5" max="6" width="12.375" customWidth="1"/>
    <col min="7" max="7" width="10.5" customWidth="1"/>
    <col min="8" max="8" width="9.125" customWidth="1"/>
  </cols>
  <sheetData>
    <row r="1" spans="1:8" hidden="1" x14ac:dyDescent="0.25">
      <c r="F1" s="4"/>
    </row>
    <row r="2" spans="1:8" hidden="1" x14ac:dyDescent="0.25">
      <c r="F2" s="4" t="s">
        <v>0</v>
      </c>
    </row>
    <row r="3" spans="1:8" hidden="1" x14ac:dyDescent="0.25">
      <c r="F3" s="4" t="s">
        <v>595</v>
      </c>
    </row>
    <row r="4" spans="1:8" hidden="1" x14ac:dyDescent="0.25">
      <c r="F4" s="4" t="s">
        <v>613</v>
      </c>
    </row>
    <row r="5" spans="1:8" hidden="1" x14ac:dyDescent="0.25">
      <c r="F5" s="4"/>
    </row>
    <row r="6" spans="1:8" ht="36.75" hidden="1" customHeight="1" x14ac:dyDescent="0.25">
      <c r="A6" s="1801" t="s">
        <v>611</v>
      </c>
      <c r="B6" s="1801"/>
      <c r="C6" s="1801"/>
      <c r="D6" s="1801"/>
      <c r="E6" s="1801"/>
      <c r="F6" s="1801"/>
      <c r="H6" s="4"/>
    </row>
    <row r="7" spans="1:8" ht="36.75" hidden="1" customHeight="1" x14ac:dyDescent="0.25">
      <c r="A7" s="296"/>
      <c r="B7" s="296"/>
      <c r="C7" s="296"/>
      <c r="D7" s="296"/>
      <c r="E7" s="296"/>
      <c r="F7" s="296"/>
      <c r="H7" s="4"/>
    </row>
    <row r="8" spans="1:8" x14ac:dyDescent="0.25">
      <c r="E8" s="16"/>
      <c r="F8" s="19" t="s">
        <v>596</v>
      </c>
    </row>
    <row r="9" spans="1:8" x14ac:dyDescent="0.25">
      <c r="E9" s="16" t="s">
        <v>196</v>
      </c>
      <c r="F9" s="19"/>
    </row>
    <row r="10" spans="1:8" x14ac:dyDescent="0.25">
      <c r="E10" s="16"/>
      <c r="F10" s="19"/>
    </row>
    <row r="11" spans="1:8" x14ac:dyDescent="0.25">
      <c r="E11" s="1830" t="s">
        <v>192</v>
      </c>
      <c r="F11" s="1830"/>
    </row>
    <row r="12" spans="1:8" x14ac:dyDescent="0.25">
      <c r="E12" s="16"/>
      <c r="F12" s="19" t="s">
        <v>251</v>
      </c>
    </row>
    <row r="13" spans="1:8" x14ac:dyDescent="0.25">
      <c r="F13" s="4" t="s">
        <v>600</v>
      </c>
    </row>
    <row r="14" spans="1:8" x14ac:dyDescent="0.25">
      <c r="F14" s="4"/>
    </row>
    <row r="15" spans="1:8" ht="44.25" customHeight="1" x14ac:dyDescent="0.25">
      <c r="A15" s="1801" t="s">
        <v>143</v>
      </c>
      <c r="B15" s="1801"/>
      <c r="C15" s="1801"/>
      <c r="D15" s="1801"/>
      <c r="E15" s="1801"/>
      <c r="F15" s="1801"/>
    </row>
    <row r="16" spans="1:8" ht="16.5" thickBot="1" x14ac:dyDescent="0.3">
      <c r="F16" s="4" t="s">
        <v>382</v>
      </c>
    </row>
    <row r="17" spans="1:9" x14ac:dyDescent="0.25">
      <c r="A17" s="1802" t="s">
        <v>289</v>
      </c>
      <c r="B17" s="1815" t="s">
        <v>354</v>
      </c>
      <c r="C17" s="1802">
        <v>2009</v>
      </c>
      <c r="D17" s="1815"/>
      <c r="E17" s="1804">
        <v>2009</v>
      </c>
      <c r="F17" s="1804"/>
      <c r="I17" s="38"/>
    </row>
    <row r="18" spans="1:9" ht="16.5" thickBot="1" x14ac:dyDescent="0.3">
      <c r="A18" s="1814"/>
      <c r="B18" s="1816"/>
      <c r="C18" s="47" t="s">
        <v>313</v>
      </c>
      <c r="D18" s="435" t="s">
        <v>314</v>
      </c>
      <c r="E18" s="452" t="s">
        <v>313</v>
      </c>
      <c r="F18" s="452" t="s">
        <v>314</v>
      </c>
      <c r="I18" s="38"/>
    </row>
    <row r="19" spans="1:9" ht="16.5" thickBot="1" x14ac:dyDescent="0.3">
      <c r="A19" s="118">
        <v>1</v>
      </c>
      <c r="B19" s="119">
        <v>2</v>
      </c>
      <c r="C19" s="120">
        <v>3</v>
      </c>
      <c r="D19" s="436">
        <v>4</v>
      </c>
      <c r="E19" s="453">
        <v>3</v>
      </c>
      <c r="F19" s="453">
        <v>4</v>
      </c>
      <c r="I19" s="38"/>
    </row>
    <row r="20" spans="1:9" ht="15.75" customHeight="1" x14ac:dyDescent="0.25">
      <c r="A20" s="124" t="s">
        <v>334</v>
      </c>
      <c r="B20" s="106" t="s">
        <v>355</v>
      </c>
      <c r="C20" s="51"/>
      <c r="D20" s="437"/>
      <c r="E20" s="454">
        <f>E22</f>
        <v>230.5</v>
      </c>
      <c r="F20" s="454">
        <f>SUM(F22:F23)</f>
        <v>234</v>
      </c>
      <c r="I20" s="38"/>
    </row>
    <row r="21" spans="1:9" x14ac:dyDescent="0.25">
      <c r="A21" s="59"/>
      <c r="B21" s="60" t="s">
        <v>364</v>
      </c>
      <c r="C21" s="56"/>
      <c r="D21" s="438"/>
      <c r="E21" s="306"/>
      <c r="F21" s="432"/>
      <c r="I21" s="38"/>
    </row>
    <row r="22" spans="1:9" ht="31.5" x14ac:dyDescent="0.25">
      <c r="A22" s="59" t="s">
        <v>292</v>
      </c>
      <c r="B22" s="60" t="s">
        <v>640</v>
      </c>
      <c r="C22" s="56"/>
      <c r="D22" s="438"/>
      <c r="E22" s="306">
        <v>230.5</v>
      </c>
      <c r="F22" s="455">
        <v>224.5</v>
      </c>
      <c r="I22" s="38"/>
    </row>
    <row r="23" spans="1:9" ht="16.5" thickBot="1" x14ac:dyDescent="0.3">
      <c r="A23" s="64" t="s">
        <v>293</v>
      </c>
      <c r="B23" s="65" t="s">
        <v>561</v>
      </c>
      <c r="C23" s="71"/>
      <c r="D23" s="439"/>
      <c r="E23" s="456"/>
      <c r="F23" s="457">
        <v>9.5</v>
      </c>
      <c r="I23" s="38"/>
    </row>
    <row r="24" spans="1:9" x14ac:dyDescent="0.25">
      <c r="A24" s="124" t="s">
        <v>327</v>
      </c>
      <c r="B24" s="106" t="s">
        <v>537</v>
      </c>
      <c r="C24" s="51"/>
      <c r="D24" s="437"/>
      <c r="E24" s="454">
        <f>E25+E30+E31+E32+E33</f>
        <v>213.49999999999997</v>
      </c>
      <c r="F24" s="454">
        <f>F25+F30+F31+F32+F33</f>
        <v>210.6</v>
      </c>
      <c r="I24" s="38"/>
    </row>
    <row r="25" spans="1:9" x14ac:dyDescent="0.25">
      <c r="A25" s="54" t="s">
        <v>291</v>
      </c>
      <c r="B25" s="55" t="s">
        <v>356</v>
      </c>
      <c r="C25" s="56"/>
      <c r="D25" s="438"/>
      <c r="E25" s="306">
        <f>E28+E29</f>
        <v>169.29999999999998</v>
      </c>
      <c r="F25" s="306">
        <f>F28+F29</f>
        <v>161.30000000000001</v>
      </c>
      <c r="I25" s="38"/>
    </row>
    <row r="26" spans="1:9" x14ac:dyDescent="0.25">
      <c r="A26" s="59"/>
      <c r="B26" s="60" t="s">
        <v>364</v>
      </c>
      <c r="C26" s="61"/>
      <c r="D26" s="440"/>
      <c r="E26" s="458"/>
      <c r="F26" s="432"/>
      <c r="I26" s="38"/>
    </row>
    <row r="27" spans="1:9" x14ac:dyDescent="0.25">
      <c r="A27" s="59" t="s">
        <v>292</v>
      </c>
      <c r="B27" s="60" t="s">
        <v>558</v>
      </c>
      <c r="C27" s="61"/>
      <c r="D27" s="440"/>
      <c r="E27" s="458"/>
      <c r="F27" s="455"/>
      <c r="I27" s="38"/>
    </row>
    <row r="28" spans="1:9" x14ac:dyDescent="0.25">
      <c r="A28" s="59" t="s">
        <v>293</v>
      </c>
      <c r="B28" s="60" t="s">
        <v>559</v>
      </c>
      <c r="C28" s="61"/>
      <c r="D28" s="440"/>
      <c r="E28" s="458">
        <v>11.7</v>
      </c>
      <c r="F28" s="455">
        <v>5</v>
      </c>
      <c r="I28" s="38"/>
    </row>
    <row r="29" spans="1:9" x14ac:dyDescent="0.25">
      <c r="A29" s="59" t="s">
        <v>304</v>
      </c>
      <c r="B29" s="60" t="s">
        <v>560</v>
      </c>
      <c r="C29" s="61"/>
      <c r="D29" s="440"/>
      <c r="E29" s="458">
        <v>157.6</v>
      </c>
      <c r="F29" s="455">
        <v>156.30000000000001</v>
      </c>
      <c r="I29" s="38"/>
    </row>
    <row r="30" spans="1:9" x14ac:dyDescent="0.25">
      <c r="A30" s="54" t="s">
        <v>294</v>
      </c>
      <c r="B30" s="55" t="s">
        <v>357</v>
      </c>
      <c r="C30" s="56"/>
      <c r="D30" s="438"/>
      <c r="E30" s="306">
        <v>24.3</v>
      </c>
      <c r="F30" s="516">
        <v>31.5</v>
      </c>
      <c r="I30" s="38"/>
    </row>
    <row r="31" spans="1:9" x14ac:dyDescent="0.25">
      <c r="A31" s="54" t="s">
        <v>358</v>
      </c>
      <c r="B31" s="55" t="s">
        <v>359</v>
      </c>
      <c r="C31" s="56"/>
      <c r="D31" s="438"/>
      <c r="E31" s="306">
        <v>4.5999999999999996</v>
      </c>
      <c r="F31" s="432">
        <v>6.9</v>
      </c>
      <c r="I31" s="38"/>
    </row>
    <row r="32" spans="1:9" x14ac:dyDescent="0.25">
      <c r="A32" s="54" t="s">
        <v>360</v>
      </c>
      <c r="B32" s="55" t="s">
        <v>369</v>
      </c>
      <c r="C32" s="56"/>
      <c r="D32" s="438"/>
      <c r="E32" s="306">
        <v>0.1</v>
      </c>
      <c r="F32" s="432">
        <v>0.2</v>
      </c>
      <c r="I32" s="38"/>
    </row>
    <row r="33" spans="1:9" x14ac:dyDescent="0.25">
      <c r="A33" s="54" t="s">
        <v>368</v>
      </c>
      <c r="B33" s="55" t="s">
        <v>361</v>
      </c>
      <c r="C33" s="56"/>
      <c r="D33" s="438"/>
      <c r="E33" s="306">
        <v>15.2</v>
      </c>
      <c r="F33" s="516">
        <v>10.7</v>
      </c>
      <c r="I33" s="38"/>
    </row>
    <row r="34" spans="1:9" x14ac:dyDescent="0.25">
      <c r="A34" s="59"/>
      <c r="B34" s="60" t="s">
        <v>364</v>
      </c>
      <c r="C34" s="61"/>
      <c r="D34" s="440"/>
      <c r="E34" s="458"/>
      <c r="F34" s="455"/>
      <c r="I34" s="38"/>
    </row>
    <row r="35" spans="1:9" x14ac:dyDescent="0.25">
      <c r="A35" s="59" t="s">
        <v>302</v>
      </c>
      <c r="B35" s="60" t="s">
        <v>363</v>
      </c>
      <c r="C35" s="61"/>
      <c r="D35" s="440"/>
      <c r="E35" s="458">
        <v>4</v>
      </c>
      <c r="F35" s="455">
        <v>2.9</v>
      </c>
      <c r="I35" s="38"/>
    </row>
    <row r="36" spans="1:9" x14ac:dyDescent="0.25">
      <c r="A36" s="59" t="s">
        <v>370</v>
      </c>
      <c r="B36" s="60" t="s">
        <v>538</v>
      </c>
      <c r="C36" s="61"/>
      <c r="D36" s="440"/>
      <c r="E36" s="458"/>
      <c r="F36" s="455"/>
      <c r="I36" s="38"/>
    </row>
    <row r="37" spans="1:9" ht="16.5" thickBot="1" x14ac:dyDescent="0.3">
      <c r="A37" s="64" t="s">
        <v>485</v>
      </c>
      <c r="B37" s="65" t="s">
        <v>539</v>
      </c>
      <c r="C37" s="66"/>
      <c r="D37" s="441"/>
      <c r="E37" s="307"/>
      <c r="F37" s="457"/>
      <c r="I37" s="38"/>
    </row>
    <row r="38" spans="1:9" ht="16.5" thickBot="1" x14ac:dyDescent="0.3">
      <c r="A38" s="123" t="s">
        <v>328</v>
      </c>
      <c r="B38" s="69" t="s">
        <v>540</v>
      </c>
      <c r="C38" s="49"/>
      <c r="D38" s="442"/>
      <c r="E38" s="459">
        <f>E20-E24</f>
        <v>17.000000000000028</v>
      </c>
      <c r="F38" s="459">
        <f>F20-F24</f>
        <v>23.400000000000006</v>
      </c>
      <c r="I38" s="38"/>
    </row>
    <row r="39" spans="1:9" x14ac:dyDescent="0.25">
      <c r="A39" s="124" t="s">
        <v>371</v>
      </c>
      <c r="B39" s="106" t="s">
        <v>372</v>
      </c>
      <c r="C39" s="51"/>
      <c r="D39" s="437"/>
      <c r="E39" s="454">
        <f>E40-E44</f>
        <v>0</v>
      </c>
      <c r="F39" s="454">
        <f>F40-F44</f>
        <v>-0.70000000000000007</v>
      </c>
      <c r="I39" s="38"/>
    </row>
    <row r="40" spans="1:9" x14ac:dyDescent="0.25">
      <c r="A40" s="59" t="s">
        <v>291</v>
      </c>
      <c r="B40" s="60" t="s">
        <v>373</v>
      </c>
      <c r="C40" s="61"/>
      <c r="D40" s="440"/>
      <c r="E40" s="458">
        <v>0.4</v>
      </c>
      <c r="F40" s="455">
        <v>0.4</v>
      </c>
      <c r="I40" s="38"/>
    </row>
    <row r="41" spans="1:9" x14ac:dyDescent="0.25">
      <c r="A41" s="59"/>
      <c r="B41" s="60" t="s">
        <v>362</v>
      </c>
      <c r="C41" s="61"/>
      <c r="D41" s="440"/>
      <c r="E41" s="458"/>
      <c r="F41" s="455"/>
      <c r="I41" s="38"/>
    </row>
    <row r="42" spans="1:9" ht="31.5" x14ac:dyDescent="0.25">
      <c r="A42" s="59" t="s">
        <v>292</v>
      </c>
      <c r="B42" s="60" t="s">
        <v>544</v>
      </c>
      <c r="C42" s="61"/>
      <c r="D42" s="440"/>
      <c r="E42" s="458"/>
      <c r="F42" s="455"/>
      <c r="I42" s="38"/>
    </row>
    <row r="43" spans="1:9" x14ac:dyDescent="0.25">
      <c r="A43" s="59" t="s">
        <v>293</v>
      </c>
      <c r="B43" s="70" t="s">
        <v>545</v>
      </c>
      <c r="C43" s="61"/>
      <c r="D43" s="440"/>
      <c r="E43" s="458"/>
      <c r="F43" s="455"/>
      <c r="I43" s="38"/>
    </row>
    <row r="44" spans="1:9" x14ac:dyDescent="0.25">
      <c r="A44" s="59" t="s">
        <v>294</v>
      </c>
      <c r="B44" s="60" t="s">
        <v>374</v>
      </c>
      <c r="C44" s="61"/>
      <c r="D44" s="440"/>
      <c r="E44" s="458">
        <v>0.4</v>
      </c>
      <c r="F44" s="455">
        <v>1.1000000000000001</v>
      </c>
      <c r="I44" s="38"/>
    </row>
    <row r="45" spans="1:9" x14ac:dyDescent="0.25">
      <c r="A45" s="59"/>
      <c r="B45" s="60" t="s">
        <v>362</v>
      </c>
      <c r="C45" s="61"/>
      <c r="D45" s="440"/>
      <c r="E45" s="458"/>
      <c r="F45" s="455"/>
      <c r="I45" s="38"/>
    </row>
    <row r="46" spans="1:9" ht="16.5" thickBot="1" x14ac:dyDescent="0.3">
      <c r="A46" s="64" t="s">
        <v>295</v>
      </c>
      <c r="B46" s="65" t="s">
        <v>546</v>
      </c>
      <c r="C46" s="66"/>
      <c r="D46" s="441"/>
      <c r="E46" s="307"/>
      <c r="F46" s="457"/>
      <c r="I46" s="38"/>
    </row>
    <row r="47" spans="1:9" ht="16.5" thickBot="1" x14ac:dyDescent="0.3">
      <c r="A47" s="156" t="s">
        <v>375</v>
      </c>
      <c r="B47" s="182" t="s">
        <v>376</v>
      </c>
      <c r="C47" s="184"/>
      <c r="D47" s="443"/>
      <c r="E47" s="460">
        <f>E38+E39</f>
        <v>17.000000000000028</v>
      </c>
      <c r="F47" s="460">
        <f>F38+F39</f>
        <v>22.700000000000006</v>
      </c>
      <c r="I47" s="38"/>
    </row>
    <row r="48" spans="1:9" ht="16.5" thickBot="1" x14ac:dyDescent="0.3">
      <c r="A48" s="123" t="s">
        <v>377</v>
      </c>
      <c r="B48" s="69" t="s">
        <v>378</v>
      </c>
      <c r="C48" s="49"/>
      <c r="D48" s="442"/>
      <c r="E48" s="459">
        <f>E47/0.8*0.2</f>
        <v>4.2500000000000071</v>
      </c>
      <c r="F48" s="459">
        <v>4.8</v>
      </c>
      <c r="I48" s="38"/>
    </row>
    <row r="49" spans="1:9" ht="16.5" thickBot="1" x14ac:dyDescent="0.3">
      <c r="A49" s="123" t="s">
        <v>379</v>
      </c>
      <c r="B49" s="69" t="s">
        <v>380</v>
      </c>
      <c r="C49" s="49"/>
      <c r="D49" s="442"/>
      <c r="E49" s="459">
        <f>E47-E48</f>
        <v>12.750000000000021</v>
      </c>
      <c r="F49" s="459">
        <f>F47-F48</f>
        <v>17.900000000000006</v>
      </c>
      <c r="I49" s="38"/>
    </row>
    <row r="50" spans="1:9" x14ac:dyDescent="0.25">
      <c r="A50" s="124" t="s">
        <v>381</v>
      </c>
      <c r="B50" s="106" t="s">
        <v>556</v>
      </c>
      <c r="C50" s="51"/>
      <c r="D50" s="437"/>
      <c r="E50" s="454">
        <f>SUM(E52:E55)</f>
        <v>2.2999999999999998</v>
      </c>
      <c r="F50" s="454">
        <f>SUM(F52:F55)</f>
        <v>14.399999999999999</v>
      </c>
      <c r="I50" s="38"/>
    </row>
    <row r="51" spans="1:9" x14ac:dyDescent="0.25">
      <c r="A51" s="59"/>
      <c r="B51" s="60" t="s">
        <v>364</v>
      </c>
      <c r="C51" s="61"/>
      <c r="D51" s="440"/>
      <c r="E51" s="458"/>
      <c r="F51" s="455"/>
      <c r="I51" s="38"/>
    </row>
    <row r="52" spans="1:9" x14ac:dyDescent="0.25">
      <c r="A52" s="59" t="s">
        <v>291</v>
      </c>
      <c r="B52" s="60" t="s">
        <v>547</v>
      </c>
      <c r="C52" s="61"/>
      <c r="D52" s="440"/>
      <c r="E52" s="517"/>
      <c r="F52" s="517">
        <v>8.1999999999999993</v>
      </c>
      <c r="I52" s="38"/>
    </row>
    <row r="53" spans="1:9" x14ac:dyDescent="0.25">
      <c r="A53" s="163" t="s">
        <v>294</v>
      </c>
      <c r="B53" s="60" t="s">
        <v>548</v>
      </c>
      <c r="C53" s="61"/>
      <c r="D53" s="440"/>
      <c r="E53" s="458"/>
      <c r="F53" s="455"/>
      <c r="I53" s="38"/>
    </row>
    <row r="54" spans="1:9" x14ac:dyDescent="0.25">
      <c r="A54" s="59" t="s">
        <v>358</v>
      </c>
      <c r="B54" s="60" t="s">
        <v>549</v>
      </c>
      <c r="C54" s="61"/>
      <c r="D54" s="440"/>
      <c r="E54" s="458">
        <v>2.2999999999999998</v>
      </c>
      <c r="F54" s="461">
        <v>6.2</v>
      </c>
      <c r="I54" s="38"/>
    </row>
    <row r="55" spans="1:9" ht="16.5" thickBot="1" x14ac:dyDescent="0.3">
      <c r="A55" s="64" t="s">
        <v>360</v>
      </c>
      <c r="B55" s="65" t="s">
        <v>550</v>
      </c>
      <c r="C55" s="71"/>
      <c r="D55" s="439"/>
      <c r="E55" s="307"/>
      <c r="F55" s="462"/>
      <c r="I55" s="38"/>
    </row>
    <row r="56" spans="1:9" x14ac:dyDescent="0.25">
      <c r="A56" s="124" t="s">
        <v>431</v>
      </c>
      <c r="B56" s="106" t="s">
        <v>554</v>
      </c>
      <c r="C56" s="51"/>
      <c r="D56" s="437"/>
      <c r="E56" s="454"/>
      <c r="F56" s="463"/>
      <c r="I56" s="38"/>
    </row>
    <row r="57" spans="1:9" x14ac:dyDescent="0.25">
      <c r="A57" s="59" t="s">
        <v>291</v>
      </c>
      <c r="B57" s="522" t="s">
        <v>532</v>
      </c>
      <c r="C57" s="61"/>
      <c r="D57" s="440"/>
      <c r="E57" s="458"/>
      <c r="F57" s="455"/>
      <c r="I57" s="38"/>
    </row>
    <row r="58" spans="1:9" x14ac:dyDescent="0.25">
      <c r="A58" s="59" t="s">
        <v>294</v>
      </c>
      <c r="B58" s="60" t="s">
        <v>533</v>
      </c>
      <c r="C58" s="61"/>
      <c r="D58" s="440"/>
      <c r="E58" s="458"/>
      <c r="F58" s="455"/>
      <c r="I58" s="38"/>
    </row>
    <row r="59" spans="1:9" ht="16.5" thickBot="1" x14ac:dyDescent="0.3">
      <c r="A59" s="64"/>
      <c r="B59" s="65" t="s">
        <v>534</v>
      </c>
      <c r="C59" s="66"/>
      <c r="D59" s="441"/>
      <c r="E59" s="307"/>
      <c r="F59" s="457"/>
      <c r="I59" s="38"/>
    </row>
    <row r="60" spans="1:9" x14ac:dyDescent="0.25">
      <c r="A60" s="124" t="s">
        <v>385</v>
      </c>
      <c r="B60" s="106" t="s">
        <v>555</v>
      </c>
      <c r="C60" s="51"/>
      <c r="D60" s="437"/>
      <c r="E60" s="454"/>
      <c r="F60" s="464"/>
      <c r="I60" s="38"/>
    </row>
    <row r="61" spans="1:9" x14ac:dyDescent="0.25">
      <c r="A61" s="59" t="s">
        <v>291</v>
      </c>
      <c r="B61" s="522" t="s">
        <v>535</v>
      </c>
      <c r="C61" s="61"/>
      <c r="D61" s="440"/>
      <c r="E61" s="458"/>
      <c r="F61" s="455"/>
      <c r="I61" s="38"/>
    </row>
    <row r="62" spans="1:9" x14ac:dyDescent="0.25">
      <c r="A62" s="59" t="s">
        <v>294</v>
      </c>
      <c r="B62" s="60" t="s">
        <v>536</v>
      </c>
      <c r="C62" s="61"/>
      <c r="D62" s="440"/>
      <c r="E62" s="458"/>
      <c r="F62" s="455"/>
      <c r="I62" s="38"/>
    </row>
    <row r="63" spans="1:9" ht="16.5" thickBot="1" x14ac:dyDescent="0.3">
      <c r="A63" s="64"/>
      <c r="B63" s="65" t="s">
        <v>534</v>
      </c>
      <c r="C63" s="66"/>
      <c r="D63" s="441"/>
      <c r="E63" s="307"/>
      <c r="F63" s="457"/>
      <c r="I63" s="38"/>
    </row>
    <row r="64" spans="1:9" x14ac:dyDescent="0.25">
      <c r="A64" s="124" t="s">
        <v>388</v>
      </c>
      <c r="B64" s="106" t="s">
        <v>386</v>
      </c>
      <c r="C64" s="51"/>
      <c r="D64" s="437"/>
      <c r="E64" s="454"/>
      <c r="F64" s="463"/>
      <c r="I64" s="38"/>
    </row>
    <row r="65" spans="1:9" x14ac:dyDescent="0.25">
      <c r="A65" s="54"/>
      <c r="B65" s="60" t="s">
        <v>387</v>
      </c>
      <c r="C65" s="61"/>
      <c r="D65" s="440"/>
      <c r="E65" s="458"/>
      <c r="F65" s="455"/>
      <c r="I65" s="38"/>
    </row>
    <row r="66" spans="1:9" x14ac:dyDescent="0.25">
      <c r="A66" s="59" t="s">
        <v>291</v>
      </c>
      <c r="B66" s="60" t="s">
        <v>551</v>
      </c>
      <c r="C66" s="61"/>
      <c r="D66" s="440"/>
      <c r="E66" s="458"/>
      <c r="F66" s="455"/>
      <c r="I66" s="38"/>
    </row>
    <row r="67" spans="1:9" x14ac:dyDescent="0.25">
      <c r="A67" s="59" t="s">
        <v>292</v>
      </c>
      <c r="B67" s="60" t="s">
        <v>395</v>
      </c>
      <c r="C67" s="56"/>
      <c r="D67" s="438"/>
      <c r="E67" s="306"/>
      <c r="F67" s="455"/>
      <c r="I67" s="38"/>
    </row>
    <row r="68" spans="1:9" ht="16.5" thickBot="1" x14ac:dyDescent="0.3">
      <c r="A68" s="64" t="s">
        <v>294</v>
      </c>
      <c r="B68" s="65" t="s">
        <v>552</v>
      </c>
      <c r="C68" s="71"/>
      <c r="D68" s="439"/>
      <c r="E68" s="456"/>
      <c r="F68" s="457"/>
      <c r="I68" s="38"/>
    </row>
    <row r="69" spans="1:9" x14ac:dyDescent="0.25">
      <c r="A69" s="124" t="s">
        <v>390</v>
      </c>
      <c r="B69" s="106" t="s">
        <v>389</v>
      </c>
      <c r="C69" s="74"/>
      <c r="D69" s="444"/>
      <c r="E69" s="430"/>
      <c r="F69" s="465"/>
      <c r="I69" s="38"/>
    </row>
    <row r="70" spans="1:9" x14ac:dyDescent="0.25">
      <c r="A70" s="54"/>
      <c r="B70" s="60" t="s">
        <v>434</v>
      </c>
      <c r="C70" s="61"/>
      <c r="D70" s="440"/>
      <c r="E70" s="458"/>
      <c r="F70" s="455"/>
      <c r="I70" s="38"/>
    </row>
    <row r="71" spans="1:9" x14ac:dyDescent="0.25">
      <c r="A71" s="59" t="s">
        <v>291</v>
      </c>
      <c r="B71" s="60" t="s">
        <v>553</v>
      </c>
      <c r="C71" s="56"/>
      <c r="D71" s="438"/>
      <c r="E71" s="306"/>
      <c r="F71" s="432"/>
      <c r="I71" s="38"/>
    </row>
    <row r="72" spans="1:9" x14ac:dyDescent="0.25">
      <c r="A72" s="59" t="s">
        <v>292</v>
      </c>
      <c r="B72" s="60" t="s">
        <v>395</v>
      </c>
      <c r="C72" s="56"/>
      <c r="D72" s="438"/>
      <c r="E72" s="306"/>
      <c r="F72" s="466"/>
      <c r="I72" s="38"/>
    </row>
    <row r="73" spans="1:9" ht="16.5" thickBot="1" x14ac:dyDescent="0.3">
      <c r="A73" s="64" t="s">
        <v>294</v>
      </c>
      <c r="B73" s="65" t="s">
        <v>552</v>
      </c>
      <c r="C73" s="71"/>
      <c r="D73" s="439"/>
      <c r="E73" s="456"/>
      <c r="F73" s="462"/>
      <c r="I73" s="38"/>
    </row>
    <row r="74" spans="1:9" ht="16.5" thickBot="1" x14ac:dyDescent="0.3">
      <c r="A74" s="123" t="s">
        <v>391</v>
      </c>
      <c r="B74" s="69" t="s">
        <v>433</v>
      </c>
      <c r="C74" s="49"/>
      <c r="D74" s="442"/>
      <c r="E74" s="459">
        <v>2.4</v>
      </c>
      <c r="F74" s="519">
        <v>1.9</v>
      </c>
      <c r="I74" s="38"/>
    </row>
    <row r="75" spans="1:9" x14ac:dyDescent="0.25">
      <c r="A75" s="125" t="s">
        <v>392</v>
      </c>
      <c r="B75" s="126" t="s">
        <v>562</v>
      </c>
      <c r="C75" s="114"/>
      <c r="D75" s="445"/>
      <c r="E75" s="467"/>
      <c r="F75" s="433"/>
      <c r="I75" s="38"/>
    </row>
    <row r="76" spans="1:9" x14ac:dyDescent="0.25">
      <c r="A76" s="59" t="s">
        <v>291</v>
      </c>
      <c r="B76" s="60" t="s">
        <v>563</v>
      </c>
      <c r="C76" s="61"/>
      <c r="D76" s="440"/>
      <c r="E76" s="458"/>
      <c r="F76" s="455"/>
      <c r="I76" s="38"/>
    </row>
    <row r="77" spans="1:9" ht="16.5" thickBot="1" x14ac:dyDescent="0.3">
      <c r="A77" s="64" t="s">
        <v>294</v>
      </c>
      <c r="B77" s="65" t="s">
        <v>564</v>
      </c>
      <c r="C77" s="66"/>
      <c r="D77" s="441"/>
      <c r="E77" s="307"/>
      <c r="F77" s="468"/>
    </row>
    <row r="78" spans="1:9" ht="16.5" thickBot="1" x14ac:dyDescent="0.3">
      <c r="A78" s="123" t="s">
        <v>541</v>
      </c>
      <c r="B78" s="69" t="s">
        <v>567</v>
      </c>
      <c r="C78" s="77"/>
      <c r="D78" s="446"/>
      <c r="E78" s="429"/>
      <c r="F78" s="469"/>
    </row>
    <row r="79" spans="1:9" x14ac:dyDescent="0.25">
      <c r="A79" s="124" t="s">
        <v>542</v>
      </c>
      <c r="B79" s="106" t="s">
        <v>432</v>
      </c>
      <c r="C79" s="51"/>
      <c r="D79" s="437"/>
      <c r="E79" s="454">
        <v>15.9</v>
      </c>
      <c r="F79" s="454">
        <v>12.3</v>
      </c>
    </row>
    <row r="80" spans="1:9" ht="16.5" thickBot="1" x14ac:dyDescent="0.3">
      <c r="A80" s="83"/>
      <c r="B80" s="65" t="s">
        <v>395</v>
      </c>
      <c r="C80" s="71"/>
      <c r="D80" s="439"/>
      <c r="E80" s="456"/>
      <c r="F80" s="468"/>
    </row>
    <row r="81" spans="1:6" ht="48" thickBot="1" x14ac:dyDescent="0.3">
      <c r="A81" s="123" t="s">
        <v>542</v>
      </c>
      <c r="B81" s="69" t="s">
        <v>145</v>
      </c>
      <c r="C81" s="77"/>
      <c r="D81" s="446"/>
      <c r="E81" s="459">
        <f>E20+E40+E58+E61+E64+E74+E77+E78</f>
        <v>233.3</v>
      </c>
      <c r="F81" s="459">
        <f>F20+F40+F58+F61+F64+F74+F77+F78</f>
        <v>236.3</v>
      </c>
    </row>
    <row r="82" spans="1:6" ht="47.25" x14ac:dyDescent="0.25">
      <c r="A82" s="124" t="s">
        <v>543</v>
      </c>
      <c r="B82" s="106" t="s">
        <v>146</v>
      </c>
      <c r="C82" s="74"/>
      <c r="D82" s="444"/>
      <c r="E82" s="454">
        <f>E24-E31+E44+E57+E62+E48+E50+E69+E76+E79</f>
        <v>231.75</v>
      </c>
      <c r="F82" s="454">
        <f>F24-F31+F44+F57+F62+F48+F50+F69+F76+F79</f>
        <v>236.3</v>
      </c>
    </row>
    <row r="83" spans="1:6" ht="32.25" thickBot="1" x14ac:dyDescent="0.3">
      <c r="A83" s="171"/>
      <c r="B83" s="185" t="s">
        <v>557</v>
      </c>
      <c r="C83" s="186"/>
      <c r="D83" s="447"/>
      <c r="E83" s="470">
        <f>E81-E82</f>
        <v>1.5500000000000114</v>
      </c>
      <c r="F83" s="470">
        <f>F81-F82</f>
        <v>0</v>
      </c>
    </row>
    <row r="84" spans="1:6" ht="16.5" thickBot="1" x14ac:dyDescent="0.3">
      <c r="A84" s="175"/>
      <c r="B84" s="176"/>
      <c r="C84" s="177"/>
      <c r="D84" s="177"/>
      <c r="E84" s="429"/>
      <c r="F84" s="469"/>
    </row>
    <row r="85" spans="1:6" x14ac:dyDescent="0.25">
      <c r="A85" s="174"/>
      <c r="B85" s="126" t="s">
        <v>393</v>
      </c>
      <c r="C85" s="80"/>
      <c r="D85" s="448"/>
      <c r="E85" s="471"/>
      <c r="F85" s="472"/>
    </row>
    <row r="86" spans="1:6" x14ac:dyDescent="0.25">
      <c r="A86" s="59" t="s">
        <v>291</v>
      </c>
      <c r="B86" s="60" t="s">
        <v>394</v>
      </c>
      <c r="C86" s="81"/>
      <c r="D86" s="449"/>
      <c r="E86" s="473"/>
      <c r="F86" s="473"/>
    </row>
    <row r="87" spans="1:6" x14ac:dyDescent="0.25">
      <c r="A87" s="218" t="s">
        <v>632</v>
      </c>
      <c r="B87" s="220" t="s">
        <v>396</v>
      </c>
      <c r="C87" s="221"/>
      <c r="D87" s="450"/>
      <c r="E87" s="474"/>
      <c r="F87" s="474"/>
    </row>
    <row r="88" spans="1:6" ht="16.5" thickBot="1" x14ac:dyDescent="0.3">
      <c r="A88" s="64" t="s">
        <v>633</v>
      </c>
      <c r="B88" s="65" t="s">
        <v>641</v>
      </c>
      <c r="C88" s="84"/>
      <c r="D88" s="451"/>
      <c r="E88" s="468"/>
      <c r="F88" s="468"/>
    </row>
    <row r="90" spans="1:6" x14ac:dyDescent="0.25">
      <c r="B90" s="518" t="s">
        <v>834</v>
      </c>
      <c r="C90" s="16"/>
      <c r="D90" s="16"/>
      <c r="E90" s="1469" t="s">
        <v>833</v>
      </c>
      <c r="F90" s="1469"/>
    </row>
    <row r="91" spans="1:6" x14ac:dyDescent="0.25">
      <c r="A91" s="86" t="s">
        <v>397</v>
      </c>
      <c r="B91" s="85"/>
      <c r="C91" s="85"/>
      <c r="D91" s="85"/>
    </row>
  </sheetData>
  <mergeCells count="8">
    <mergeCell ref="E90:F90"/>
    <mergeCell ref="A6:F6"/>
    <mergeCell ref="A17:A18"/>
    <mergeCell ref="B17:B18"/>
    <mergeCell ref="E17:F17"/>
    <mergeCell ref="C17:D17"/>
    <mergeCell ref="A15:F15"/>
    <mergeCell ref="E11:F11"/>
  </mergeCells>
  <phoneticPr fontId="3" type="noConversion"/>
  <pageMargins left="0.75" right="0.75" top="1" bottom="1" header="0.5" footer="0.5"/>
  <pageSetup paperSize="9" scale="72" fitToHeight="3" orientation="portrait" r:id="rId1"/>
  <headerFooter alignWithMargins="0"/>
  <rowBreaks count="1" manualBreakCount="1">
    <brk id="59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T71"/>
  <sheetViews>
    <sheetView zoomScale="70" zoomScaleNormal="70" workbookViewId="0">
      <selection activeCell="N80" sqref="N80"/>
    </sheetView>
  </sheetViews>
  <sheetFormatPr defaultColWidth="9" defaultRowHeight="15.75" x14ac:dyDescent="0.25"/>
  <cols>
    <col min="1" max="1" width="9" style="482"/>
    <col min="2" max="2" width="37.25" style="17" bestFit="1" customWidth="1"/>
    <col min="3" max="3" width="13.375" style="1" customWidth="1"/>
    <col min="4" max="5" width="10.875" style="1" customWidth="1"/>
    <col min="6" max="6" width="8.375" style="1" hidden="1" customWidth="1"/>
    <col min="7" max="7" width="11.125" style="1" hidden="1" customWidth="1"/>
    <col min="8" max="8" width="7.75" style="1" hidden="1" customWidth="1"/>
    <col min="9" max="10" width="8.625" style="1" hidden="1" customWidth="1"/>
    <col min="11" max="11" width="8.25" style="1" hidden="1" customWidth="1"/>
    <col min="12" max="12" width="8" style="1" hidden="1" customWidth="1"/>
    <col min="13" max="13" width="8.125" style="1" hidden="1" customWidth="1"/>
    <col min="14" max="15" width="9.875" style="210" customWidth="1"/>
    <col min="16" max="16" width="14.375" style="1" customWidth="1"/>
    <col min="17" max="18" width="9.75" style="1" customWidth="1"/>
    <col min="19" max="19" width="11" style="1" customWidth="1"/>
    <col min="20" max="20" width="12.625" style="1" customWidth="1"/>
    <col min="21" max="21" width="38.25" style="1" customWidth="1"/>
    <col min="22" max="16384" width="9" style="1"/>
  </cols>
  <sheetData>
    <row r="2" spans="1:21" x14ac:dyDescent="0.25">
      <c r="U2" s="4" t="s">
        <v>1076</v>
      </c>
    </row>
    <row r="3" spans="1:21" x14ac:dyDescent="0.25">
      <c r="U3" s="4" t="s">
        <v>595</v>
      </c>
    </row>
    <row r="4" spans="1:21" x14ac:dyDescent="0.25">
      <c r="U4" s="4" t="s">
        <v>892</v>
      </c>
    </row>
    <row r="5" spans="1:21" ht="15.75" customHeight="1" x14ac:dyDescent="0.25">
      <c r="A5" s="1801"/>
      <c r="B5" s="1822"/>
      <c r="C5" s="1822"/>
      <c r="D5" s="1822"/>
      <c r="E5" s="1822"/>
      <c r="F5" s="1822"/>
      <c r="G5" s="1822"/>
      <c r="H5" s="1822"/>
      <c r="I5" s="1822"/>
      <c r="J5" s="1822"/>
      <c r="K5" s="1822"/>
      <c r="L5" s="1822"/>
      <c r="M5" s="1822"/>
      <c r="N5" s="1822"/>
      <c r="O5" s="1822"/>
      <c r="P5" s="1822"/>
      <c r="Q5" s="1822"/>
      <c r="R5" s="1822"/>
      <c r="S5" s="1822"/>
      <c r="T5" s="1822"/>
      <c r="U5" s="1822"/>
    </row>
    <row r="6" spans="1:21" x14ac:dyDescent="0.25">
      <c r="U6" s="1093" t="s">
        <v>596</v>
      </c>
    </row>
    <row r="7" spans="1:21" x14ac:dyDescent="0.25">
      <c r="U7" s="1279" t="s">
        <v>1099</v>
      </c>
    </row>
    <row r="8" spans="1:21" x14ac:dyDescent="0.25">
      <c r="U8" s="1093"/>
    </row>
    <row r="9" spans="1:21" x14ac:dyDescent="0.25">
      <c r="U9" s="500" t="s">
        <v>1103</v>
      </c>
    </row>
    <row r="10" spans="1:21" x14ac:dyDescent="0.25">
      <c r="A10" s="1102"/>
      <c r="U10" s="230" t="s">
        <v>1102</v>
      </c>
    </row>
    <row r="11" spans="1:21" x14ac:dyDescent="0.25">
      <c r="A11" s="1102"/>
      <c r="U11" s="4" t="s">
        <v>600</v>
      </c>
    </row>
    <row r="12" spans="1:21" x14ac:dyDescent="0.25">
      <c r="A12" s="1102"/>
      <c r="U12" s="4"/>
    </row>
    <row r="13" spans="1:21" x14ac:dyDescent="0.25">
      <c r="A13" s="1801" t="s">
        <v>1048</v>
      </c>
      <c r="B13" s="1822"/>
      <c r="C13" s="1822"/>
      <c r="D13" s="1822"/>
      <c r="E13" s="1822"/>
      <c r="F13" s="1822"/>
      <c r="G13" s="1822"/>
      <c r="H13" s="1822"/>
      <c r="I13" s="1822"/>
      <c r="J13" s="1822"/>
      <c r="K13" s="1822"/>
      <c r="L13" s="1822"/>
      <c r="M13" s="1822"/>
      <c r="N13" s="1822"/>
      <c r="O13" s="1822"/>
      <c r="P13" s="1822"/>
      <c r="Q13" s="1822"/>
      <c r="R13" s="1822"/>
      <c r="S13" s="1822"/>
      <c r="T13" s="1822"/>
      <c r="U13" s="1822"/>
    </row>
    <row r="14" spans="1:21" ht="16.5" thickBot="1" x14ac:dyDescent="0.3"/>
    <row r="15" spans="1:21" ht="49.5" customHeight="1" x14ac:dyDescent="0.25">
      <c r="A15" s="1823" t="s">
        <v>305</v>
      </c>
      <c r="B15" s="1774" t="s">
        <v>329</v>
      </c>
      <c r="C15" s="1569" t="s">
        <v>781</v>
      </c>
      <c r="D15" s="1569" t="s">
        <v>1020</v>
      </c>
      <c r="E15" s="1569"/>
      <c r="F15" s="1569"/>
      <c r="G15" s="1569"/>
      <c r="H15" s="1569"/>
      <c r="I15" s="1569"/>
      <c r="J15" s="1569"/>
      <c r="K15" s="1569"/>
      <c r="L15" s="1569"/>
      <c r="M15" s="1569"/>
      <c r="N15" s="1774" t="s">
        <v>880</v>
      </c>
      <c r="O15" s="1825" t="s">
        <v>881</v>
      </c>
      <c r="P15" s="1569" t="s">
        <v>782</v>
      </c>
      <c r="Q15" s="1774" t="s">
        <v>428</v>
      </c>
      <c r="R15" s="1774"/>
      <c r="S15" s="1774"/>
      <c r="T15" s="1774"/>
      <c r="U15" s="1818" t="s">
        <v>307</v>
      </c>
    </row>
    <row r="16" spans="1:21" ht="31.5" customHeight="1" x14ac:dyDescent="0.25">
      <c r="A16" s="1824"/>
      <c r="B16" s="1470"/>
      <c r="C16" s="1560"/>
      <c r="D16" s="1560" t="s">
        <v>308</v>
      </c>
      <c r="E16" s="1560"/>
      <c r="F16" s="1560" t="s">
        <v>309</v>
      </c>
      <c r="G16" s="1560"/>
      <c r="H16" s="1560" t="s">
        <v>310</v>
      </c>
      <c r="I16" s="1560"/>
      <c r="J16" s="1560" t="s">
        <v>311</v>
      </c>
      <c r="K16" s="1560"/>
      <c r="L16" s="1560" t="s">
        <v>312</v>
      </c>
      <c r="M16" s="1560"/>
      <c r="N16" s="1470"/>
      <c r="O16" s="1826"/>
      <c r="P16" s="1560"/>
      <c r="Q16" s="1470" t="s">
        <v>352</v>
      </c>
      <c r="R16" s="1470" t="s">
        <v>422</v>
      </c>
      <c r="S16" s="1470" t="s">
        <v>420</v>
      </c>
      <c r="T16" s="1470"/>
      <c r="U16" s="1819"/>
    </row>
    <row r="17" spans="1:23" ht="81.75" customHeight="1" x14ac:dyDescent="0.25">
      <c r="A17" s="1824"/>
      <c r="B17" s="1470"/>
      <c r="C17" s="1560"/>
      <c r="D17" s="1091" t="s">
        <v>436</v>
      </c>
      <c r="E17" s="1091" t="s">
        <v>437</v>
      </c>
      <c r="F17" s="1091" t="s">
        <v>313</v>
      </c>
      <c r="G17" s="1091" t="s">
        <v>314</v>
      </c>
      <c r="H17" s="1091" t="s">
        <v>313</v>
      </c>
      <c r="I17" s="1091" t="s">
        <v>314</v>
      </c>
      <c r="J17" s="1091" t="s">
        <v>313</v>
      </c>
      <c r="K17" s="1091" t="s">
        <v>314</v>
      </c>
      <c r="L17" s="1091" t="s">
        <v>313</v>
      </c>
      <c r="M17" s="1091" t="s">
        <v>314</v>
      </c>
      <c r="N17" s="1091" t="s">
        <v>308</v>
      </c>
      <c r="O17" s="1091" t="s">
        <v>308</v>
      </c>
      <c r="P17" s="1560"/>
      <c r="Q17" s="1470"/>
      <c r="R17" s="1470"/>
      <c r="S17" s="720" t="s">
        <v>419</v>
      </c>
      <c r="T17" s="720" t="s">
        <v>421</v>
      </c>
      <c r="U17" s="1819"/>
    </row>
    <row r="18" spans="1:23" ht="18.75" customHeight="1" x14ac:dyDescent="0.25">
      <c r="A18" s="1103">
        <v>1</v>
      </c>
      <c r="B18" s="629">
        <v>2</v>
      </c>
      <c r="C18" s="721">
        <v>3</v>
      </c>
      <c r="D18" s="721">
        <v>4</v>
      </c>
      <c r="E18" s="721">
        <v>5</v>
      </c>
      <c r="F18" s="721">
        <v>6</v>
      </c>
      <c r="G18" s="721">
        <v>7</v>
      </c>
      <c r="H18" s="721">
        <v>8</v>
      </c>
      <c r="I18" s="721">
        <v>9</v>
      </c>
      <c r="J18" s="721">
        <v>10</v>
      </c>
      <c r="K18" s="721">
        <v>11</v>
      </c>
      <c r="L18" s="721">
        <v>12</v>
      </c>
      <c r="M18" s="721">
        <v>13</v>
      </c>
      <c r="N18" s="721">
        <v>6</v>
      </c>
      <c r="O18" s="721">
        <v>7</v>
      </c>
      <c r="P18" s="721">
        <v>8</v>
      </c>
      <c r="Q18" s="629">
        <v>9</v>
      </c>
      <c r="R18" s="629">
        <v>10</v>
      </c>
      <c r="S18" s="629">
        <v>11</v>
      </c>
      <c r="T18" s="629">
        <v>12</v>
      </c>
      <c r="U18" s="722">
        <v>13</v>
      </c>
    </row>
    <row r="19" spans="1:23" ht="18.75" x14ac:dyDescent="0.25">
      <c r="A19" s="477"/>
      <c r="B19" s="1084" t="s">
        <v>330</v>
      </c>
      <c r="C19" s="604">
        <f t="shared" ref="C19:P19" si="0">C20+C39+C51</f>
        <v>60.977000000000004</v>
      </c>
      <c r="D19" s="604">
        <f t="shared" si="0"/>
        <v>60.977000000000004</v>
      </c>
      <c r="E19" s="604">
        <f t="shared" si="0"/>
        <v>24.146000000000001</v>
      </c>
      <c r="F19" s="604">
        <f t="shared" si="0"/>
        <v>14.813000000000001</v>
      </c>
      <c r="G19" s="604">
        <f t="shared" si="0"/>
        <v>0.66700000000000004</v>
      </c>
      <c r="H19" s="604">
        <f t="shared" si="0"/>
        <v>31.077999999999996</v>
      </c>
      <c r="I19" s="604">
        <f t="shared" si="0"/>
        <v>0.82700000000000007</v>
      </c>
      <c r="J19" s="604">
        <f t="shared" si="0"/>
        <v>14.036</v>
      </c>
      <c r="K19" s="604">
        <f t="shared" si="0"/>
        <v>8.5470000000000006</v>
      </c>
      <c r="L19" s="604">
        <f t="shared" si="0"/>
        <v>1.0499999999999998</v>
      </c>
      <c r="M19" s="604">
        <f t="shared" si="0"/>
        <v>14.104999999999999</v>
      </c>
      <c r="N19" s="604">
        <f t="shared" si="0"/>
        <v>19.319999999999997</v>
      </c>
      <c r="O19" s="604">
        <f t="shared" si="0"/>
        <v>15.742000000000001</v>
      </c>
      <c r="P19" s="604">
        <f t="shared" si="0"/>
        <v>36.830999999999996</v>
      </c>
      <c r="Q19" s="719">
        <f>F19-G19+H19+L19-M19-I19+J19-K19</f>
        <v>36.830999999999989</v>
      </c>
      <c r="R19" s="723">
        <f>((F19+H19+J19+L19)-(G19+I19+K19+M19))/(F19+H19+J19+L19)%</f>
        <v>60.4014628466471</v>
      </c>
      <c r="S19" s="604">
        <f>S20+S39+S51</f>
        <v>12.978999999999999</v>
      </c>
      <c r="T19" s="604">
        <f>T20+T39+T51</f>
        <v>0.52400000000000002</v>
      </c>
      <c r="U19" s="605"/>
    </row>
    <row r="20" spans="1:23" ht="31.5" x14ac:dyDescent="0.25">
      <c r="A20" s="211" t="s">
        <v>291</v>
      </c>
      <c r="B20" s="1084" t="s">
        <v>427</v>
      </c>
      <c r="C20" s="1088">
        <f t="shared" ref="C20:P20" si="1">C21+C34</f>
        <v>27.623999999999999</v>
      </c>
      <c r="D20" s="1088">
        <f t="shared" si="1"/>
        <v>27.623999999999999</v>
      </c>
      <c r="E20" s="552">
        <f t="shared" si="1"/>
        <v>13.693000000000001</v>
      </c>
      <c r="F20" s="1088">
        <f t="shared" si="1"/>
        <v>10.411000000000001</v>
      </c>
      <c r="G20" s="1088">
        <f t="shared" si="1"/>
        <v>0.52</v>
      </c>
      <c r="H20" s="1088">
        <f t="shared" si="1"/>
        <v>9.2370000000000001</v>
      </c>
      <c r="I20" s="552">
        <f t="shared" si="1"/>
        <v>1.9E-2</v>
      </c>
      <c r="J20" s="1088">
        <f t="shared" si="1"/>
        <v>7.976</v>
      </c>
      <c r="K20" s="552">
        <f t="shared" si="1"/>
        <v>7.1980000000000004</v>
      </c>
      <c r="L20" s="1088">
        <f t="shared" si="1"/>
        <v>0</v>
      </c>
      <c r="M20" s="552">
        <f t="shared" si="1"/>
        <v>5.9559999999999995</v>
      </c>
      <c r="N20" s="1088">
        <f t="shared" si="1"/>
        <v>11.604999999999999</v>
      </c>
      <c r="O20" s="552">
        <f t="shared" si="1"/>
        <v>13.696</v>
      </c>
      <c r="P20" s="552">
        <f t="shared" si="1"/>
        <v>13.930999999999999</v>
      </c>
      <c r="Q20" s="732">
        <f t="shared" ref="Q20:Q35" si="2">F20-G20+H20+L20-M20-I20+J20-K20</f>
        <v>13.931000000000001</v>
      </c>
      <c r="R20" s="586">
        <f t="shared" ref="R20:R53" si="3">((F20+H20+J20+L20)-(G20+I20+K20+M20))/(F20+H20+J20+L20)%</f>
        <v>50.430784824790038</v>
      </c>
      <c r="S20" s="552">
        <f t="shared" ref="S20:T20" si="4">S21+S34</f>
        <v>9.5380000000000003</v>
      </c>
      <c r="T20" s="552">
        <f t="shared" si="4"/>
        <v>0.45600000000000002</v>
      </c>
      <c r="U20" s="1095"/>
    </row>
    <row r="21" spans="1:23" ht="31.5" x14ac:dyDescent="0.25">
      <c r="A21" s="211" t="s">
        <v>292</v>
      </c>
      <c r="B21" s="1084" t="s">
        <v>424</v>
      </c>
      <c r="C21" s="1088">
        <f>SUM(C22:C31)</f>
        <v>26.773</v>
      </c>
      <c r="D21" s="1088">
        <f>SUM(D22:D31)</f>
        <v>26.773</v>
      </c>
      <c r="E21" s="1088">
        <f t="shared" ref="E21:P21" si="5">SUM(E22:E31)</f>
        <v>12.958000000000002</v>
      </c>
      <c r="F21" s="1088">
        <f t="shared" si="5"/>
        <v>9.8800000000000008</v>
      </c>
      <c r="G21" s="1088">
        <f t="shared" si="5"/>
        <v>0</v>
      </c>
      <c r="H21" s="1088">
        <f t="shared" si="5"/>
        <v>8.9169999999999998</v>
      </c>
      <c r="I21" s="1088">
        <f t="shared" si="5"/>
        <v>0</v>
      </c>
      <c r="J21" s="1088">
        <f t="shared" si="5"/>
        <v>7.976</v>
      </c>
      <c r="K21" s="1088">
        <f t="shared" si="5"/>
        <v>7.1980000000000004</v>
      </c>
      <c r="L21" s="1088">
        <f t="shared" si="5"/>
        <v>0</v>
      </c>
      <c r="M21" s="1088">
        <f t="shared" si="5"/>
        <v>5.76</v>
      </c>
      <c r="N21" s="1088">
        <f t="shared" si="5"/>
        <v>10.981999999999999</v>
      </c>
      <c r="O21" s="1088">
        <f t="shared" si="5"/>
        <v>13.073</v>
      </c>
      <c r="P21" s="1088">
        <f t="shared" si="5"/>
        <v>13.815</v>
      </c>
      <c r="Q21" s="732">
        <f t="shared" si="2"/>
        <v>13.815000000000001</v>
      </c>
      <c r="R21" s="586">
        <f t="shared" si="3"/>
        <v>51.600493034026812</v>
      </c>
      <c r="S21" s="1088">
        <f t="shared" ref="S21:T21" si="6">SUM(S22:S31)</f>
        <v>9.5380000000000003</v>
      </c>
      <c r="T21" s="1088">
        <f t="shared" si="6"/>
        <v>0.34</v>
      </c>
      <c r="U21" s="1095"/>
    </row>
    <row r="22" spans="1:23" ht="58.9" customHeight="1" x14ac:dyDescent="0.25">
      <c r="A22" s="1089" t="s">
        <v>571</v>
      </c>
      <c r="B22" s="559" t="s">
        <v>1021</v>
      </c>
      <c r="C22" s="606">
        <v>0.13600000000000001</v>
      </c>
      <c r="D22" s="554">
        <f>SUM(F22,H22,J22,L22)</f>
        <v>0.13600000000000001</v>
      </c>
      <c r="E22" s="557">
        <f>SUM(G22,I22,K22,M22)</f>
        <v>0.11799999999999999</v>
      </c>
      <c r="F22" s="554"/>
      <c r="G22" s="554"/>
      <c r="H22" s="554">
        <v>7.5999999999999998E-2</v>
      </c>
      <c r="I22" s="557"/>
      <c r="J22" s="554">
        <v>0.06</v>
      </c>
      <c r="K22" s="557">
        <v>0.11799999999999999</v>
      </c>
      <c r="L22" s="554"/>
      <c r="M22" s="557"/>
      <c r="N22" s="557">
        <v>0.1</v>
      </c>
      <c r="O22" s="554"/>
      <c r="P22" s="557">
        <f t="shared" ref="P22:P31" si="7">C22-E22</f>
        <v>1.8000000000000016E-2</v>
      </c>
      <c r="Q22" s="1104">
        <f t="shared" si="2"/>
        <v>1.8000000000000016E-2</v>
      </c>
      <c r="R22" s="584">
        <f t="shared" si="3"/>
        <v>13.23529411764707</v>
      </c>
      <c r="S22" s="493"/>
      <c r="T22" s="493"/>
      <c r="U22" s="736" t="s">
        <v>1022</v>
      </c>
      <c r="W22" s="735"/>
    </row>
    <row r="23" spans="1:23" s="17" customFormat="1" ht="48.75" customHeight="1" x14ac:dyDescent="0.25">
      <c r="A23" s="1089" t="s">
        <v>572</v>
      </c>
      <c r="B23" s="559" t="s">
        <v>1023</v>
      </c>
      <c r="C23" s="606">
        <v>0.92700000000000005</v>
      </c>
      <c r="D23" s="554">
        <f t="shared" ref="D23:D31" si="8">SUM(F23,H23,J23,L23)</f>
        <v>0.92700000000000005</v>
      </c>
      <c r="E23" s="557">
        <f t="shared" ref="E23:E31" si="9">G23+I23+K23+M23</f>
        <v>0.68799999999999994</v>
      </c>
      <c r="F23" s="554">
        <v>0.51900000000000002</v>
      </c>
      <c r="G23" s="557"/>
      <c r="H23" s="554">
        <v>0.40799999999999997</v>
      </c>
      <c r="I23" s="557"/>
      <c r="J23" s="554"/>
      <c r="K23" s="557">
        <v>0.68799999999999994</v>
      </c>
      <c r="L23" s="554"/>
      <c r="M23" s="557"/>
      <c r="N23" s="554">
        <v>0.58299999999999996</v>
      </c>
      <c r="O23" s="554"/>
      <c r="P23" s="557">
        <f t="shared" si="7"/>
        <v>0.2390000000000001</v>
      </c>
      <c r="Q23" s="1104">
        <f t="shared" si="2"/>
        <v>0.2390000000000001</v>
      </c>
      <c r="R23" s="584">
        <f t="shared" si="3"/>
        <v>25.782092772384043</v>
      </c>
      <c r="S23" s="493"/>
      <c r="T23" s="493"/>
      <c r="U23" s="736" t="s">
        <v>1022</v>
      </c>
    </row>
    <row r="24" spans="1:23" s="17" customFormat="1" ht="48.75" customHeight="1" x14ac:dyDescent="0.25">
      <c r="A24" s="1089" t="s">
        <v>899</v>
      </c>
      <c r="B24" s="559" t="s">
        <v>1024</v>
      </c>
      <c r="C24" s="606">
        <v>0.91</v>
      </c>
      <c r="D24" s="557">
        <f t="shared" si="8"/>
        <v>0.91</v>
      </c>
      <c r="E24" s="557">
        <f t="shared" si="9"/>
        <v>0.59</v>
      </c>
      <c r="F24" s="554">
        <v>0.51900000000000002</v>
      </c>
      <c r="G24" s="554"/>
      <c r="H24" s="554">
        <v>0.39100000000000001</v>
      </c>
      <c r="I24" s="557"/>
      <c r="J24" s="554"/>
      <c r="K24" s="557">
        <v>0.59</v>
      </c>
      <c r="L24" s="554"/>
      <c r="M24" s="557"/>
      <c r="N24" s="557">
        <v>0.5</v>
      </c>
      <c r="O24" s="554"/>
      <c r="P24" s="557">
        <f t="shared" si="7"/>
        <v>0.32000000000000006</v>
      </c>
      <c r="Q24" s="1104">
        <f t="shared" si="2"/>
        <v>0.32000000000000006</v>
      </c>
      <c r="R24" s="584">
        <f t="shared" si="3"/>
        <v>35.164835164835168</v>
      </c>
      <c r="S24" s="493"/>
      <c r="T24" s="493"/>
      <c r="U24" s="736" t="s">
        <v>1022</v>
      </c>
    </row>
    <row r="25" spans="1:23" s="17" customFormat="1" ht="49.5" customHeight="1" x14ac:dyDescent="0.25">
      <c r="A25" s="1089" t="s">
        <v>901</v>
      </c>
      <c r="B25" s="559" t="s">
        <v>1025</v>
      </c>
      <c r="C25" s="606">
        <v>0.73</v>
      </c>
      <c r="D25" s="557">
        <f t="shared" si="8"/>
        <v>0.73</v>
      </c>
      <c r="E25" s="557">
        <f t="shared" si="9"/>
        <v>0</v>
      </c>
      <c r="F25" s="554"/>
      <c r="G25" s="554"/>
      <c r="H25" s="557">
        <v>0.73</v>
      </c>
      <c r="I25" s="557"/>
      <c r="J25" s="554"/>
      <c r="K25" s="557"/>
      <c r="L25" s="554"/>
      <c r="M25" s="557"/>
      <c r="N25" s="554"/>
      <c r="O25" s="554"/>
      <c r="P25" s="557">
        <f t="shared" si="7"/>
        <v>0.73</v>
      </c>
      <c r="Q25" s="1104">
        <f t="shared" si="2"/>
        <v>0.73</v>
      </c>
      <c r="R25" s="584">
        <f t="shared" si="3"/>
        <v>100</v>
      </c>
      <c r="S25" s="493"/>
      <c r="T25" s="493"/>
      <c r="U25" s="736" t="s">
        <v>1026</v>
      </c>
    </row>
    <row r="26" spans="1:23" s="17" customFormat="1" ht="94.5" customHeight="1" x14ac:dyDescent="0.25">
      <c r="A26" s="1089" t="s">
        <v>903</v>
      </c>
      <c r="B26" s="589" t="s">
        <v>1027</v>
      </c>
      <c r="C26" s="606">
        <v>8.5640000000000001</v>
      </c>
      <c r="D26" s="554">
        <f t="shared" si="8"/>
        <v>8.5640000000000001</v>
      </c>
      <c r="E26" s="557">
        <f t="shared" si="9"/>
        <v>8.2360000000000007</v>
      </c>
      <c r="F26" s="554">
        <v>7.1929999999999996</v>
      </c>
      <c r="G26" s="554"/>
      <c r="H26" s="554">
        <v>1.371</v>
      </c>
      <c r="I26" s="557"/>
      <c r="J26" s="554"/>
      <c r="K26" s="557">
        <v>3.6160000000000001</v>
      </c>
      <c r="L26" s="554"/>
      <c r="M26" s="557">
        <v>4.62</v>
      </c>
      <c r="N26" s="557">
        <v>6.98</v>
      </c>
      <c r="O26" s="557">
        <v>6.98</v>
      </c>
      <c r="P26" s="557">
        <f t="shared" si="7"/>
        <v>0.3279999999999994</v>
      </c>
      <c r="Q26" s="1104">
        <f t="shared" si="2"/>
        <v>0.32799999999999985</v>
      </c>
      <c r="R26" s="584">
        <f t="shared" si="3"/>
        <v>3.8299859878561353</v>
      </c>
      <c r="S26" s="493">
        <v>1.2E-2</v>
      </c>
      <c r="T26" s="493">
        <v>0.316</v>
      </c>
      <c r="U26" s="1105" t="s">
        <v>1028</v>
      </c>
    </row>
    <row r="27" spans="1:23" s="17" customFormat="1" ht="71.25" customHeight="1" x14ac:dyDescent="0.25">
      <c r="A27" s="1089" t="s">
        <v>905</v>
      </c>
      <c r="B27" s="559" t="s">
        <v>1029</v>
      </c>
      <c r="C27" s="606">
        <v>1.044</v>
      </c>
      <c r="D27" s="554">
        <f t="shared" si="8"/>
        <v>1.044</v>
      </c>
      <c r="E27" s="557">
        <f t="shared" si="9"/>
        <v>0</v>
      </c>
      <c r="F27" s="554"/>
      <c r="G27" s="554"/>
      <c r="H27" s="554">
        <v>0.746</v>
      </c>
      <c r="I27" s="557"/>
      <c r="J27" s="554">
        <v>0.29799999999999999</v>
      </c>
      <c r="K27" s="557"/>
      <c r="L27" s="554"/>
      <c r="M27" s="557"/>
      <c r="N27" s="554"/>
      <c r="O27" s="554"/>
      <c r="P27" s="557">
        <f t="shared" si="7"/>
        <v>1.044</v>
      </c>
      <c r="Q27" s="1104">
        <f t="shared" si="2"/>
        <v>1.044</v>
      </c>
      <c r="R27" s="584">
        <f t="shared" si="3"/>
        <v>100.00000000000001</v>
      </c>
      <c r="S27" s="493"/>
      <c r="T27" s="493"/>
      <c r="U27" s="736" t="s">
        <v>1030</v>
      </c>
    </row>
    <row r="28" spans="1:23" s="17" customFormat="1" ht="42.6" customHeight="1" x14ac:dyDescent="0.25">
      <c r="A28" s="1089" t="s">
        <v>906</v>
      </c>
      <c r="B28" s="559" t="s">
        <v>1031</v>
      </c>
      <c r="C28" s="606">
        <v>0.24399999999999999</v>
      </c>
      <c r="D28" s="554">
        <f t="shared" si="8"/>
        <v>0.24399999999999999</v>
      </c>
      <c r="E28" s="557">
        <f t="shared" si="9"/>
        <v>0</v>
      </c>
      <c r="F28" s="554"/>
      <c r="G28" s="554"/>
      <c r="H28" s="557">
        <v>0.15</v>
      </c>
      <c r="I28" s="557"/>
      <c r="J28" s="554">
        <v>9.4E-2</v>
      </c>
      <c r="K28" s="557"/>
      <c r="L28" s="554"/>
      <c r="M28" s="557"/>
      <c r="N28" s="554"/>
      <c r="O28" s="554"/>
      <c r="P28" s="557">
        <f t="shared" si="7"/>
        <v>0.24399999999999999</v>
      </c>
      <c r="Q28" s="1104">
        <f t="shared" si="2"/>
        <v>0.24399999999999999</v>
      </c>
      <c r="R28" s="584">
        <f t="shared" si="3"/>
        <v>100</v>
      </c>
      <c r="S28" s="493"/>
      <c r="T28" s="493"/>
      <c r="U28" s="736" t="s">
        <v>1032</v>
      </c>
    </row>
    <row r="29" spans="1:23" s="17" customFormat="1" ht="53.25" customHeight="1" x14ac:dyDescent="0.25">
      <c r="A29" s="1089" t="s">
        <v>907</v>
      </c>
      <c r="B29" s="559" t="s">
        <v>1033</v>
      </c>
      <c r="C29" s="606">
        <v>0.24399999999999999</v>
      </c>
      <c r="D29" s="554">
        <f t="shared" si="8"/>
        <v>0.24399999999999999</v>
      </c>
      <c r="E29" s="557">
        <f t="shared" si="9"/>
        <v>0.11799999999999999</v>
      </c>
      <c r="F29" s="554"/>
      <c r="G29" s="554"/>
      <c r="H29" s="557">
        <v>0.15</v>
      </c>
      <c r="I29" s="557"/>
      <c r="J29" s="554">
        <v>9.4E-2</v>
      </c>
      <c r="K29" s="557">
        <v>0.11799999999999999</v>
      </c>
      <c r="L29" s="554"/>
      <c r="M29" s="557"/>
      <c r="N29" s="557">
        <v>0.1</v>
      </c>
      <c r="O29" s="554"/>
      <c r="P29" s="557">
        <f t="shared" si="7"/>
        <v>0.126</v>
      </c>
      <c r="Q29" s="1104">
        <f t="shared" si="2"/>
        <v>0.126</v>
      </c>
      <c r="R29" s="584">
        <f t="shared" si="3"/>
        <v>51.639344262295083</v>
      </c>
      <c r="S29" s="493"/>
      <c r="T29" s="493"/>
      <c r="U29" s="5" t="s">
        <v>1022</v>
      </c>
    </row>
    <row r="30" spans="1:23" s="17" customFormat="1" ht="47.25" customHeight="1" x14ac:dyDescent="0.25">
      <c r="A30" s="1089" t="s">
        <v>909</v>
      </c>
      <c r="B30" s="559" t="s">
        <v>1034</v>
      </c>
      <c r="C30" s="606">
        <v>1.8049999999999999</v>
      </c>
      <c r="D30" s="554">
        <f t="shared" si="8"/>
        <v>1.8050000000000002</v>
      </c>
      <c r="E30" s="557">
        <f t="shared" si="9"/>
        <v>0.59</v>
      </c>
      <c r="F30" s="554">
        <v>1.258</v>
      </c>
      <c r="G30" s="554"/>
      <c r="H30" s="554">
        <v>0.54700000000000004</v>
      </c>
      <c r="I30" s="557"/>
      <c r="J30" s="554"/>
      <c r="K30" s="557">
        <v>0.59</v>
      </c>
      <c r="L30" s="554"/>
      <c r="M30" s="557"/>
      <c r="N30" s="557">
        <v>0.5</v>
      </c>
      <c r="O30" s="554"/>
      <c r="P30" s="557">
        <f t="shared" si="7"/>
        <v>1.2149999999999999</v>
      </c>
      <c r="Q30" s="1104">
        <f t="shared" si="2"/>
        <v>1.2150000000000003</v>
      </c>
      <c r="R30" s="584">
        <f t="shared" si="3"/>
        <v>67.313019390581729</v>
      </c>
      <c r="S30" s="493"/>
      <c r="T30" s="493"/>
      <c r="U30" s="5" t="s">
        <v>1022</v>
      </c>
    </row>
    <row r="31" spans="1:23" s="17" customFormat="1" ht="111" customHeight="1" x14ac:dyDescent="0.25">
      <c r="A31" s="1089" t="s">
        <v>910</v>
      </c>
      <c r="B31" s="598" t="s">
        <v>893</v>
      </c>
      <c r="C31" s="1106">
        <v>12.169</v>
      </c>
      <c r="D31" s="554">
        <f t="shared" si="8"/>
        <v>12.169</v>
      </c>
      <c r="E31" s="557">
        <f t="shared" si="9"/>
        <v>2.6179999999999999</v>
      </c>
      <c r="F31" s="554">
        <v>0.39100000000000001</v>
      </c>
      <c r="G31" s="554"/>
      <c r="H31" s="554">
        <v>4.3479999999999999</v>
      </c>
      <c r="I31" s="557"/>
      <c r="J31" s="557">
        <v>7.43</v>
      </c>
      <c r="K31" s="557">
        <v>1.478</v>
      </c>
      <c r="L31" s="554"/>
      <c r="M31" s="557">
        <v>1.1399999999999999</v>
      </c>
      <c r="N31" s="554">
        <v>2.2189999999999999</v>
      </c>
      <c r="O31" s="1107">
        <v>6.093</v>
      </c>
      <c r="P31" s="1107">
        <f t="shared" si="7"/>
        <v>9.5510000000000002</v>
      </c>
      <c r="Q31" s="1104">
        <f t="shared" si="2"/>
        <v>9.5510000000000002</v>
      </c>
      <c r="R31" s="584">
        <f t="shared" si="3"/>
        <v>78.486317692497323</v>
      </c>
      <c r="S31" s="10">
        <v>9.5259999999999998</v>
      </c>
      <c r="T31" s="1108">
        <v>2.4E-2</v>
      </c>
      <c r="U31" s="5" t="s">
        <v>1035</v>
      </c>
    </row>
    <row r="32" spans="1:23" s="17" customFormat="1" ht="31.5" x14ac:dyDescent="0.25">
      <c r="A32" s="211" t="s">
        <v>293</v>
      </c>
      <c r="B32" s="1084" t="s">
        <v>565</v>
      </c>
      <c r="C32" s="1109">
        <f t="shared" ref="C32:P32" si="10">SUM(C33:C33)</f>
        <v>0</v>
      </c>
      <c r="D32" s="1033">
        <f t="shared" si="10"/>
        <v>0</v>
      </c>
      <c r="E32" s="1033">
        <f t="shared" si="10"/>
        <v>0</v>
      </c>
      <c r="F32" s="1033">
        <f t="shared" si="10"/>
        <v>0</v>
      </c>
      <c r="G32" s="1033">
        <f t="shared" si="10"/>
        <v>0</v>
      </c>
      <c r="H32" s="1033">
        <f t="shared" si="10"/>
        <v>0</v>
      </c>
      <c r="I32" s="1033">
        <f t="shared" si="10"/>
        <v>0</v>
      </c>
      <c r="J32" s="1033">
        <f t="shared" si="10"/>
        <v>0</v>
      </c>
      <c r="K32" s="1033">
        <f t="shared" si="10"/>
        <v>0</v>
      </c>
      <c r="L32" s="1033">
        <f t="shared" si="10"/>
        <v>0</v>
      </c>
      <c r="M32" s="1033">
        <f t="shared" si="10"/>
        <v>0</v>
      </c>
      <c r="N32" s="1033">
        <f t="shared" si="10"/>
        <v>0</v>
      </c>
      <c r="O32" s="1033">
        <f t="shared" si="10"/>
        <v>0</v>
      </c>
      <c r="P32" s="1033">
        <f t="shared" si="10"/>
        <v>0</v>
      </c>
      <c r="Q32" s="1033">
        <v>0</v>
      </c>
      <c r="R32" s="1033">
        <v>0</v>
      </c>
      <c r="S32" s="493"/>
      <c r="T32" s="493"/>
      <c r="U32" s="1110"/>
    </row>
    <row r="33" spans="1:46" s="17" customFormat="1" ht="20.25" x14ac:dyDescent="0.25">
      <c r="A33" s="724">
        <v>1</v>
      </c>
      <c r="B33" s="5" t="s">
        <v>331</v>
      </c>
      <c r="C33" s="1111"/>
      <c r="D33" s="726"/>
      <c r="E33" s="727"/>
      <c r="F33" s="726"/>
      <c r="G33" s="726"/>
      <c r="H33" s="726"/>
      <c r="I33" s="727"/>
      <c r="J33" s="726"/>
      <c r="K33" s="727"/>
      <c r="L33" s="554"/>
      <c r="M33" s="557"/>
      <c r="N33" s="554"/>
      <c r="O33" s="554"/>
      <c r="P33" s="557"/>
      <c r="Q33" s="1104"/>
      <c r="R33" s="586"/>
      <c r="S33" s="1088"/>
      <c r="T33" s="1088"/>
      <c r="U33" s="1112"/>
    </row>
    <row r="34" spans="1:46" s="17" customFormat="1" ht="37.5" x14ac:dyDescent="0.3">
      <c r="A34" s="728" t="s">
        <v>304</v>
      </c>
      <c r="B34" s="1088" t="s">
        <v>425</v>
      </c>
      <c r="C34" s="1113">
        <f>SUM(C35)</f>
        <v>0.85099999999999998</v>
      </c>
      <c r="D34" s="1088">
        <f>D35</f>
        <v>0.85099999999999998</v>
      </c>
      <c r="E34" s="552">
        <f t="shared" ref="E34:P34" si="11">SUM(E35)</f>
        <v>0.7350000000000001</v>
      </c>
      <c r="F34" s="1088">
        <f t="shared" si="11"/>
        <v>0.53100000000000003</v>
      </c>
      <c r="G34" s="552">
        <f t="shared" si="11"/>
        <v>0.52</v>
      </c>
      <c r="H34" s="552">
        <f t="shared" si="11"/>
        <v>0.32</v>
      </c>
      <c r="I34" s="552">
        <f t="shared" si="11"/>
        <v>1.9E-2</v>
      </c>
      <c r="J34" s="1033">
        <f t="shared" si="11"/>
        <v>0</v>
      </c>
      <c r="K34" s="1033">
        <f t="shared" si="11"/>
        <v>0</v>
      </c>
      <c r="L34" s="1088">
        <f t="shared" si="11"/>
        <v>0</v>
      </c>
      <c r="M34" s="552">
        <f t="shared" si="11"/>
        <v>0.19600000000000001</v>
      </c>
      <c r="N34" s="1088">
        <f t="shared" si="11"/>
        <v>0.623</v>
      </c>
      <c r="O34" s="552">
        <f t="shared" si="11"/>
        <v>0.623</v>
      </c>
      <c r="P34" s="552">
        <f t="shared" si="11"/>
        <v>0.11599999999999988</v>
      </c>
      <c r="Q34" s="732">
        <f t="shared" si="2"/>
        <v>0.11600000000000001</v>
      </c>
      <c r="R34" s="586">
        <f t="shared" si="3"/>
        <v>13.631022326674486</v>
      </c>
      <c r="S34" s="552">
        <f t="shared" ref="S34:T34" si="12">SUM(S35)</f>
        <v>0</v>
      </c>
      <c r="T34" s="552">
        <f t="shared" si="12"/>
        <v>0.11600000000000001</v>
      </c>
      <c r="U34" s="1112"/>
      <c r="V34" s="729"/>
      <c r="W34" s="729"/>
      <c r="X34" s="729"/>
      <c r="Y34" s="729"/>
      <c r="Z34" s="729"/>
      <c r="AA34" s="729"/>
      <c r="AB34" s="729"/>
      <c r="AC34" s="729"/>
      <c r="AD34" s="729"/>
      <c r="AE34" s="729"/>
      <c r="AF34" s="729"/>
      <c r="AG34" s="729"/>
      <c r="AH34" s="729"/>
      <c r="AI34" s="729"/>
      <c r="AJ34" s="729"/>
      <c r="AK34" s="729"/>
      <c r="AL34" s="729"/>
      <c r="AM34" s="729"/>
      <c r="AN34" s="729"/>
      <c r="AO34" s="729"/>
      <c r="AP34" s="729"/>
      <c r="AQ34" s="729"/>
      <c r="AR34" s="729"/>
      <c r="AS34" s="729"/>
      <c r="AT34" s="729"/>
    </row>
    <row r="35" spans="1:46" s="17" customFormat="1" ht="69.75" customHeight="1" x14ac:dyDescent="0.25">
      <c r="A35" s="730">
        <v>1</v>
      </c>
      <c r="B35" s="589" t="s">
        <v>1036</v>
      </c>
      <c r="C35" s="607">
        <v>0.85099999999999998</v>
      </c>
      <c r="D35" s="554">
        <f>SUM(F35,H35,J35,L35)</f>
        <v>0.85099999999999998</v>
      </c>
      <c r="E35" s="557">
        <f>G35+I35+K35+M35</f>
        <v>0.7350000000000001</v>
      </c>
      <c r="F35" s="497">
        <v>0.53100000000000003</v>
      </c>
      <c r="G35" s="558">
        <v>0.52</v>
      </c>
      <c r="H35" s="558">
        <v>0.32</v>
      </c>
      <c r="I35" s="558">
        <v>1.9E-2</v>
      </c>
      <c r="J35" s="558"/>
      <c r="K35" s="558"/>
      <c r="L35" s="493"/>
      <c r="M35" s="553">
        <v>0.19600000000000001</v>
      </c>
      <c r="N35" s="493">
        <v>0.623</v>
      </c>
      <c r="O35" s="493">
        <v>0.623</v>
      </c>
      <c r="P35" s="557">
        <f>C35-E35</f>
        <v>0.11599999999999988</v>
      </c>
      <c r="Q35" s="1104">
        <f t="shared" si="2"/>
        <v>0.11600000000000001</v>
      </c>
      <c r="R35" s="584">
        <f t="shared" si="3"/>
        <v>13.631022326674486</v>
      </c>
      <c r="S35" s="1088"/>
      <c r="T35" s="493">
        <v>0.11600000000000001</v>
      </c>
      <c r="U35" s="736" t="s">
        <v>1037</v>
      </c>
    </row>
    <row r="36" spans="1:46" s="17" customFormat="1" ht="18.75" x14ac:dyDescent="0.3">
      <c r="A36" s="730"/>
      <c r="B36" s="725"/>
      <c r="C36" s="1113"/>
      <c r="D36" s="1088"/>
      <c r="E36" s="552"/>
      <c r="F36" s="1088"/>
      <c r="G36" s="1088"/>
      <c r="H36" s="1088"/>
      <c r="I36" s="552"/>
      <c r="J36" s="552"/>
      <c r="K36" s="552"/>
      <c r="L36" s="1088"/>
      <c r="M36" s="552"/>
      <c r="N36" s="1088"/>
      <c r="O36" s="552"/>
      <c r="P36" s="552"/>
      <c r="Q36" s="552"/>
      <c r="R36" s="586"/>
      <c r="S36" s="1088"/>
      <c r="T36" s="1088"/>
      <c r="U36" s="493"/>
      <c r="V36" s="729"/>
      <c r="W36" s="729"/>
      <c r="X36" s="729"/>
      <c r="Y36" s="729"/>
      <c r="Z36" s="729"/>
      <c r="AA36" s="729"/>
      <c r="AB36" s="729"/>
      <c r="AC36" s="729"/>
      <c r="AD36" s="729"/>
      <c r="AE36" s="729"/>
      <c r="AF36" s="729"/>
      <c r="AG36" s="729"/>
      <c r="AH36" s="729"/>
      <c r="AI36" s="729"/>
      <c r="AJ36" s="729"/>
      <c r="AK36" s="729"/>
      <c r="AL36" s="729"/>
      <c r="AM36" s="729"/>
      <c r="AN36" s="729"/>
      <c r="AO36" s="729"/>
      <c r="AP36" s="729"/>
      <c r="AQ36" s="729"/>
      <c r="AR36" s="729"/>
      <c r="AS36" s="729"/>
      <c r="AT36" s="729"/>
    </row>
    <row r="37" spans="1:46" s="17" customFormat="1" ht="47.25" x14ac:dyDescent="0.25">
      <c r="A37" s="211" t="s">
        <v>322</v>
      </c>
      <c r="B37" s="1084" t="s">
        <v>426</v>
      </c>
      <c r="C37" s="1109">
        <f t="shared" ref="C37:P37" si="13">SUM(C38:C38)</f>
        <v>0</v>
      </c>
      <c r="D37" s="1033">
        <f t="shared" si="13"/>
        <v>0</v>
      </c>
      <c r="E37" s="1033">
        <f t="shared" si="13"/>
        <v>0</v>
      </c>
      <c r="F37" s="1033">
        <f t="shared" si="13"/>
        <v>0</v>
      </c>
      <c r="G37" s="1033">
        <f t="shared" si="13"/>
        <v>0</v>
      </c>
      <c r="H37" s="1033">
        <f t="shared" si="13"/>
        <v>0</v>
      </c>
      <c r="I37" s="1033">
        <f t="shared" si="13"/>
        <v>0</v>
      </c>
      <c r="J37" s="1033">
        <f t="shared" si="13"/>
        <v>0</v>
      </c>
      <c r="K37" s="1033">
        <f t="shared" si="13"/>
        <v>0</v>
      </c>
      <c r="L37" s="1033">
        <f t="shared" si="13"/>
        <v>0</v>
      </c>
      <c r="M37" s="1033">
        <f t="shared" si="13"/>
        <v>0</v>
      </c>
      <c r="N37" s="1033">
        <f t="shared" si="13"/>
        <v>0</v>
      </c>
      <c r="O37" s="1033">
        <f t="shared" si="13"/>
        <v>0</v>
      </c>
      <c r="P37" s="1033">
        <f t="shared" si="13"/>
        <v>0</v>
      </c>
      <c r="Q37" s="1033">
        <v>0</v>
      </c>
      <c r="R37" s="1033">
        <v>0</v>
      </c>
      <c r="S37" s="1088"/>
      <c r="T37" s="1088"/>
      <c r="U37" s="1095"/>
    </row>
    <row r="38" spans="1:46" s="17" customFormat="1" ht="18.75" x14ac:dyDescent="0.25">
      <c r="A38" s="724">
        <v>1</v>
      </c>
      <c r="B38" s="5" t="s">
        <v>331</v>
      </c>
      <c r="C38" s="1114"/>
      <c r="D38" s="497"/>
      <c r="E38" s="558"/>
      <c r="F38" s="497"/>
      <c r="G38" s="497"/>
      <c r="H38" s="497"/>
      <c r="I38" s="558"/>
      <c r="J38" s="497"/>
      <c r="K38" s="558"/>
      <c r="L38" s="493"/>
      <c r="M38" s="553"/>
      <c r="N38" s="493"/>
      <c r="O38" s="493"/>
      <c r="P38" s="553"/>
      <c r="Q38" s="553"/>
      <c r="R38" s="586"/>
      <c r="S38" s="1088"/>
      <c r="T38" s="1088"/>
      <c r="U38" s="1095"/>
    </row>
    <row r="39" spans="1:46" s="17" customFormat="1" ht="18.75" x14ac:dyDescent="0.25">
      <c r="A39" s="211" t="s">
        <v>294</v>
      </c>
      <c r="B39" s="1084" t="s">
        <v>344</v>
      </c>
      <c r="C39" s="1115">
        <f t="shared" ref="C39:P39" si="14">C40+C49</f>
        <v>32.408999999999999</v>
      </c>
      <c r="D39" s="1088">
        <f t="shared" si="14"/>
        <v>32.408999999999999</v>
      </c>
      <c r="E39" s="552">
        <f t="shared" si="14"/>
        <v>9.7919999999999998</v>
      </c>
      <c r="F39" s="1088">
        <f t="shared" si="14"/>
        <v>4.2489999999999997</v>
      </c>
      <c r="G39" s="1088">
        <f t="shared" si="14"/>
        <v>0</v>
      </c>
      <c r="H39" s="1088">
        <f t="shared" si="14"/>
        <v>21.757999999999999</v>
      </c>
      <c r="I39" s="552">
        <f t="shared" si="14"/>
        <v>0.80800000000000005</v>
      </c>
      <c r="J39" s="1088">
        <f t="shared" si="14"/>
        <v>5.3520000000000003</v>
      </c>
      <c r="K39" s="552">
        <f t="shared" si="14"/>
        <v>1.349</v>
      </c>
      <c r="L39" s="1088">
        <f t="shared" si="14"/>
        <v>1.0499999999999998</v>
      </c>
      <c r="M39" s="552">
        <f t="shared" si="14"/>
        <v>7.6349999999999998</v>
      </c>
      <c r="N39" s="1088">
        <f t="shared" si="14"/>
        <v>7.1549999999999994</v>
      </c>
      <c r="O39" s="1088">
        <f t="shared" si="14"/>
        <v>1.486</v>
      </c>
      <c r="P39" s="552">
        <f t="shared" si="14"/>
        <v>22.616999999999997</v>
      </c>
      <c r="Q39" s="732">
        <f t="shared" ref="Q39:Q47" si="15">F39-G39+H39+L39-M39-I39+J39-K39</f>
        <v>22.616999999999997</v>
      </c>
      <c r="R39" s="586">
        <f t="shared" si="3"/>
        <v>69.786170508192157</v>
      </c>
      <c r="S39" s="552">
        <f t="shared" ref="S39:T39" si="16">S40+S49</f>
        <v>3.4409999999999998</v>
      </c>
      <c r="T39" s="552">
        <f t="shared" si="16"/>
        <v>0</v>
      </c>
      <c r="U39" s="1095"/>
    </row>
    <row r="40" spans="1:46" s="17" customFormat="1" ht="31.5" x14ac:dyDescent="0.25">
      <c r="A40" s="211" t="s">
        <v>295</v>
      </c>
      <c r="B40" s="1084" t="s">
        <v>424</v>
      </c>
      <c r="C40" s="1115">
        <f t="shared" ref="C40:P40" si="17">SUM(C41:C47)</f>
        <v>32.408999999999999</v>
      </c>
      <c r="D40" s="1088">
        <f t="shared" si="17"/>
        <v>32.408999999999999</v>
      </c>
      <c r="E40" s="552">
        <f t="shared" si="17"/>
        <v>9.7919999999999998</v>
      </c>
      <c r="F40" s="1088">
        <f t="shared" si="17"/>
        <v>4.2489999999999997</v>
      </c>
      <c r="G40" s="1088">
        <f t="shared" si="17"/>
        <v>0</v>
      </c>
      <c r="H40" s="1088">
        <f t="shared" si="17"/>
        <v>21.757999999999999</v>
      </c>
      <c r="I40" s="552">
        <f t="shared" si="17"/>
        <v>0.80800000000000005</v>
      </c>
      <c r="J40" s="1088">
        <f t="shared" si="17"/>
        <v>5.3520000000000003</v>
      </c>
      <c r="K40" s="552">
        <f t="shared" si="17"/>
        <v>1.349</v>
      </c>
      <c r="L40" s="1088">
        <f t="shared" si="17"/>
        <v>1.0499999999999998</v>
      </c>
      <c r="M40" s="552">
        <f t="shared" si="17"/>
        <v>7.6349999999999998</v>
      </c>
      <c r="N40" s="1088">
        <f t="shared" si="17"/>
        <v>7.1549999999999994</v>
      </c>
      <c r="O40" s="1088">
        <f t="shared" si="17"/>
        <v>1.486</v>
      </c>
      <c r="P40" s="552">
        <f t="shared" si="17"/>
        <v>22.616999999999997</v>
      </c>
      <c r="Q40" s="732">
        <f t="shared" si="15"/>
        <v>22.616999999999997</v>
      </c>
      <c r="R40" s="586">
        <f t="shared" si="3"/>
        <v>69.786170508192157</v>
      </c>
      <c r="S40" s="552">
        <f t="shared" ref="S40:T40" si="18">SUM(S41:S47)</f>
        <v>3.4409999999999998</v>
      </c>
      <c r="T40" s="552">
        <f t="shared" si="18"/>
        <v>0</v>
      </c>
      <c r="U40" s="1095"/>
    </row>
    <row r="41" spans="1:46" s="17" customFormat="1" ht="76.5" customHeight="1" x14ac:dyDescent="0.25">
      <c r="A41" s="724">
        <v>1</v>
      </c>
      <c r="B41" s="589" t="s">
        <v>894</v>
      </c>
      <c r="C41" s="607">
        <v>4.2489999999999997</v>
      </c>
      <c r="D41" s="554">
        <f t="shared" ref="D41:D47" si="19">SUM(F41,H41,J41,L41)</f>
        <v>4.2489999999999997</v>
      </c>
      <c r="E41" s="557">
        <f t="shared" ref="E41:E47" si="20">G41+I41+K41+M41</f>
        <v>0.80800000000000005</v>
      </c>
      <c r="F41" s="493">
        <v>4.2489999999999997</v>
      </c>
      <c r="G41" s="493"/>
      <c r="H41" s="493"/>
      <c r="I41" s="553">
        <v>0.80800000000000005</v>
      </c>
      <c r="J41" s="493"/>
      <c r="K41" s="553"/>
      <c r="L41" s="493"/>
      <c r="M41" s="553"/>
      <c r="N41" s="493">
        <v>0.68500000000000005</v>
      </c>
      <c r="O41" s="493">
        <v>1.486</v>
      </c>
      <c r="P41" s="557">
        <f t="shared" ref="P41:P47" si="21">C41-E41</f>
        <v>3.4409999999999998</v>
      </c>
      <c r="Q41" s="1104">
        <f t="shared" si="15"/>
        <v>3.4409999999999998</v>
      </c>
      <c r="R41" s="584">
        <f t="shared" si="3"/>
        <v>80.983760884914091</v>
      </c>
      <c r="S41" s="493">
        <v>3.4409999999999998</v>
      </c>
      <c r="T41" s="493"/>
      <c r="U41" s="736" t="s">
        <v>1038</v>
      </c>
    </row>
    <row r="42" spans="1:46" s="17" customFormat="1" ht="39.75" customHeight="1" x14ac:dyDescent="0.25">
      <c r="A42" s="724">
        <v>2</v>
      </c>
      <c r="B42" s="589" t="s">
        <v>1039</v>
      </c>
      <c r="C42" s="607">
        <v>5.8949999999999996</v>
      </c>
      <c r="D42" s="554">
        <f t="shared" si="19"/>
        <v>5.8949999999999996</v>
      </c>
      <c r="E42" s="557">
        <f t="shared" si="20"/>
        <v>1.349</v>
      </c>
      <c r="F42" s="493"/>
      <c r="G42" s="493"/>
      <c r="H42" s="493">
        <v>5.258</v>
      </c>
      <c r="I42" s="553"/>
      <c r="J42" s="493">
        <v>0.28699999999999998</v>
      </c>
      <c r="K42" s="553">
        <v>1.349</v>
      </c>
      <c r="L42" s="553">
        <v>0.35</v>
      </c>
      <c r="M42" s="553"/>
      <c r="N42" s="493"/>
      <c r="O42" s="493"/>
      <c r="P42" s="557">
        <f t="shared" si="21"/>
        <v>4.5459999999999994</v>
      </c>
      <c r="Q42" s="1104">
        <f t="shared" si="15"/>
        <v>4.5459999999999994</v>
      </c>
      <c r="R42" s="584">
        <f t="shared" si="3"/>
        <v>77.116200169635277</v>
      </c>
      <c r="S42" s="493"/>
      <c r="T42" s="493"/>
      <c r="U42" s="736" t="s">
        <v>1040</v>
      </c>
    </row>
    <row r="43" spans="1:46" s="17" customFormat="1" ht="141" customHeight="1" x14ac:dyDescent="0.25">
      <c r="A43" s="724">
        <v>3</v>
      </c>
      <c r="B43" s="589" t="s">
        <v>1041</v>
      </c>
      <c r="C43" s="607">
        <v>5.8949999999999996</v>
      </c>
      <c r="D43" s="557">
        <f t="shared" si="19"/>
        <v>5.8949999999999996</v>
      </c>
      <c r="E43" s="557">
        <f t="shared" si="20"/>
        <v>7.6349999999999998</v>
      </c>
      <c r="F43" s="493"/>
      <c r="G43" s="493"/>
      <c r="H43" s="493">
        <v>5.258</v>
      </c>
      <c r="I43" s="553"/>
      <c r="J43" s="553">
        <v>0.28699999999999998</v>
      </c>
      <c r="K43" s="553"/>
      <c r="L43" s="553">
        <v>0.35</v>
      </c>
      <c r="M43" s="553">
        <v>7.6349999999999998</v>
      </c>
      <c r="N43" s="553">
        <v>6.47</v>
      </c>
      <c r="O43" s="493"/>
      <c r="P43" s="557">
        <f t="shared" si="21"/>
        <v>-1.7400000000000002</v>
      </c>
      <c r="Q43" s="1104">
        <f t="shared" si="15"/>
        <v>-1.7400000000000002</v>
      </c>
      <c r="R43" s="584">
        <f t="shared" si="3"/>
        <v>-29.516539440203569</v>
      </c>
      <c r="S43" s="493"/>
      <c r="T43" s="493"/>
      <c r="U43" s="1105" t="s">
        <v>1042</v>
      </c>
    </row>
    <row r="44" spans="1:46" s="17" customFormat="1" ht="31.5" x14ac:dyDescent="0.25">
      <c r="A44" s="724">
        <v>4</v>
      </c>
      <c r="B44" s="589" t="s">
        <v>1043</v>
      </c>
      <c r="C44" s="607">
        <v>5.8949999999999996</v>
      </c>
      <c r="D44" s="554">
        <f t="shared" si="19"/>
        <v>5.8949999999999996</v>
      </c>
      <c r="E44" s="557">
        <f t="shared" si="20"/>
        <v>0</v>
      </c>
      <c r="F44" s="493"/>
      <c r="G44" s="493"/>
      <c r="H44" s="493">
        <v>5.258</v>
      </c>
      <c r="I44" s="553"/>
      <c r="J44" s="493">
        <v>0.28699999999999998</v>
      </c>
      <c r="K44" s="553"/>
      <c r="L44" s="553">
        <v>0.35</v>
      </c>
      <c r="M44" s="553"/>
      <c r="N44" s="553"/>
      <c r="O44" s="493"/>
      <c r="P44" s="557">
        <f t="shared" si="21"/>
        <v>5.8949999999999996</v>
      </c>
      <c r="Q44" s="1104">
        <f t="shared" si="15"/>
        <v>5.8949999999999996</v>
      </c>
      <c r="R44" s="584">
        <f t="shared" si="3"/>
        <v>100</v>
      </c>
      <c r="S44" s="493"/>
      <c r="T44" s="493"/>
      <c r="U44" s="736" t="s">
        <v>1040</v>
      </c>
    </row>
    <row r="45" spans="1:46" s="17" customFormat="1" ht="45" x14ac:dyDescent="0.25">
      <c r="A45" s="724">
        <v>5</v>
      </c>
      <c r="B45" s="589" t="s">
        <v>1044</v>
      </c>
      <c r="C45" s="607">
        <v>2.7210000000000001</v>
      </c>
      <c r="D45" s="554">
        <f t="shared" si="19"/>
        <v>2.7210000000000001</v>
      </c>
      <c r="E45" s="557">
        <f t="shared" si="20"/>
        <v>0</v>
      </c>
      <c r="F45" s="493"/>
      <c r="G45" s="493"/>
      <c r="H45" s="493">
        <v>1.4219999999999999</v>
      </c>
      <c r="I45" s="553"/>
      <c r="J45" s="493">
        <v>1.2989999999999999</v>
      </c>
      <c r="K45" s="553"/>
      <c r="L45" s="493"/>
      <c r="M45" s="553"/>
      <c r="N45" s="553"/>
      <c r="O45" s="493"/>
      <c r="P45" s="557">
        <f t="shared" si="21"/>
        <v>2.7210000000000001</v>
      </c>
      <c r="Q45" s="1104">
        <f t="shared" si="15"/>
        <v>2.7210000000000001</v>
      </c>
      <c r="R45" s="584">
        <f t="shared" si="3"/>
        <v>100</v>
      </c>
      <c r="S45" s="493"/>
      <c r="T45" s="493"/>
      <c r="U45" s="736" t="s">
        <v>1040</v>
      </c>
    </row>
    <row r="46" spans="1:46" s="17" customFormat="1" ht="51" customHeight="1" x14ac:dyDescent="0.25">
      <c r="A46" s="724">
        <v>6</v>
      </c>
      <c r="B46" s="589" t="s">
        <v>1045</v>
      </c>
      <c r="C46" s="607">
        <v>3.891</v>
      </c>
      <c r="D46" s="557">
        <f>SUM(F46,H46,J46,L46)</f>
        <v>3.891</v>
      </c>
      <c r="E46" s="557">
        <f>G46+I46+K46+M46</f>
        <v>0</v>
      </c>
      <c r="F46" s="493"/>
      <c r="G46" s="553"/>
      <c r="H46" s="493">
        <v>2.2810000000000001</v>
      </c>
      <c r="I46" s="553"/>
      <c r="J46" s="553">
        <v>1.61</v>
      </c>
      <c r="K46" s="553"/>
      <c r="L46" s="493"/>
      <c r="M46" s="553"/>
      <c r="N46" s="553"/>
      <c r="O46" s="493"/>
      <c r="P46" s="557">
        <f>C46-E46</f>
        <v>3.891</v>
      </c>
      <c r="Q46" s="1104">
        <f t="shared" si="15"/>
        <v>3.891</v>
      </c>
      <c r="R46" s="584">
        <f t="shared" si="3"/>
        <v>100</v>
      </c>
      <c r="S46" s="493"/>
      <c r="T46" s="493"/>
      <c r="U46" s="736" t="s">
        <v>1040</v>
      </c>
    </row>
    <row r="47" spans="1:46" s="17" customFormat="1" ht="52.15" customHeight="1" x14ac:dyDescent="0.25">
      <c r="A47" s="724">
        <v>7</v>
      </c>
      <c r="B47" s="589" t="s">
        <v>1046</v>
      </c>
      <c r="C47" s="607">
        <v>3.863</v>
      </c>
      <c r="D47" s="557">
        <f t="shared" si="19"/>
        <v>3.8630000000000004</v>
      </c>
      <c r="E47" s="557">
        <f t="shared" si="20"/>
        <v>0</v>
      </c>
      <c r="F47" s="493"/>
      <c r="G47" s="493"/>
      <c r="H47" s="493">
        <v>2.2810000000000001</v>
      </c>
      <c r="I47" s="553"/>
      <c r="J47" s="493">
        <v>1.5820000000000001</v>
      </c>
      <c r="K47" s="553"/>
      <c r="L47" s="493"/>
      <c r="M47" s="553"/>
      <c r="N47" s="493"/>
      <c r="O47" s="493"/>
      <c r="P47" s="557">
        <f t="shared" si="21"/>
        <v>3.863</v>
      </c>
      <c r="Q47" s="1104">
        <f t="shared" si="15"/>
        <v>3.8630000000000004</v>
      </c>
      <c r="R47" s="584">
        <f t="shared" si="3"/>
        <v>100</v>
      </c>
      <c r="S47" s="493"/>
      <c r="T47" s="493"/>
      <c r="U47" s="736" t="s">
        <v>1040</v>
      </c>
    </row>
    <row r="48" spans="1:46" s="17" customFormat="1" ht="18.75" x14ac:dyDescent="0.25">
      <c r="A48" s="10"/>
      <c r="B48" s="10"/>
      <c r="C48" s="1115"/>
      <c r="D48" s="1088"/>
      <c r="E48" s="552"/>
      <c r="F48" s="1088"/>
      <c r="G48" s="1088"/>
      <c r="H48" s="1088"/>
      <c r="I48" s="552"/>
      <c r="J48" s="1088"/>
      <c r="K48" s="552"/>
      <c r="L48" s="493"/>
      <c r="M48" s="553"/>
      <c r="N48" s="493"/>
      <c r="O48" s="493"/>
      <c r="P48" s="553"/>
      <c r="Q48" s="553"/>
      <c r="R48" s="586"/>
      <c r="S48" s="1088"/>
      <c r="T48" s="1088"/>
      <c r="U48" s="1095"/>
    </row>
    <row r="49" spans="1:21" s="17" customFormat="1" ht="18.75" x14ac:dyDescent="0.25">
      <c r="A49" s="211" t="s">
        <v>296</v>
      </c>
      <c r="B49" s="1090" t="s">
        <v>601</v>
      </c>
      <c r="C49" s="1109">
        <f t="shared" ref="C49:P49" si="22">SUM(C50:C50)</f>
        <v>0</v>
      </c>
      <c r="D49" s="1033">
        <f t="shared" si="22"/>
        <v>0</v>
      </c>
      <c r="E49" s="1033">
        <f t="shared" si="22"/>
        <v>0</v>
      </c>
      <c r="F49" s="1033">
        <f t="shared" si="22"/>
        <v>0</v>
      </c>
      <c r="G49" s="1033">
        <f t="shared" si="22"/>
        <v>0</v>
      </c>
      <c r="H49" s="1033">
        <f t="shared" si="22"/>
        <v>0</v>
      </c>
      <c r="I49" s="1033">
        <f t="shared" si="22"/>
        <v>0</v>
      </c>
      <c r="J49" s="1033">
        <f t="shared" si="22"/>
        <v>0</v>
      </c>
      <c r="K49" s="1033">
        <f t="shared" si="22"/>
        <v>0</v>
      </c>
      <c r="L49" s="1033">
        <f t="shared" si="22"/>
        <v>0</v>
      </c>
      <c r="M49" s="1033">
        <f t="shared" si="22"/>
        <v>0</v>
      </c>
      <c r="N49" s="1033">
        <f t="shared" si="22"/>
        <v>0</v>
      </c>
      <c r="O49" s="1033">
        <f t="shared" si="22"/>
        <v>0</v>
      </c>
      <c r="P49" s="1033">
        <f t="shared" si="22"/>
        <v>0</v>
      </c>
      <c r="Q49" s="1033">
        <v>0</v>
      </c>
      <c r="R49" s="1033">
        <v>0</v>
      </c>
      <c r="S49" s="1088"/>
      <c r="T49" s="1088"/>
      <c r="U49" s="1095"/>
    </row>
    <row r="50" spans="1:21" s="17" customFormat="1" ht="20.25" x14ac:dyDescent="0.25">
      <c r="A50" s="724">
        <v>1</v>
      </c>
      <c r="B50" s="10"/>
      <c r="C50" s="1116"/>
      <c r="D50" s="1033"/>
      <c r="E50" s="1033"/>
      <c r="F50" s="1032"/>
      <c r="G50" s="1032"/>
      <c r="H50" s="1032"/>
      <c r="I50" s="1032"/>
      <c r="J50" s="1032"/>
      <c r="K50" s="1032"/>
      <c r="L50" s="1032"/>
      <c r="M50" s="1032"/>
      <c r="N50" s="1032"/>
      <c r="O50" s="1032"/>
      <c r="P50" s="1117"/>
      <c r="Q50" s="1032"/>
      <c r="R50" s="586"/>
      <c r="S50" s="1088"/>
      <c r="T50" s="1088"/>
      <c r="U50" s="1095"/>
    </row>
    <row r="51" spans="1:21" s="17" customFormat="1" ht="18.75" x14ac:dyDescent="0.25">
      <c r="A51" s="733">
        <v>3</v>
      </c>
      <c r="B51" s="734" t="s">
        <v>709</v>
      </c>
      <c r="C51" s="1115">
        <f>SUM(C52:C54)</f>
        <v>0.94399999999999995</v>
      </c>
      <c r="D51" s="1088">
        <f>SUM(D52:D55)</f>
        <v>0.94399999999999995</v>
      </c>
      <c r="E51" s="552">
        <f>SUM(E52:E55)</f>
        <v>0.66100000000000003</v>
      </c>
      <c r="F51" s="1088">
        <f t="shared" ref="F51:P51" si="23">SUM(F52:F55)</f>
        <v>0.153</v>
      </c>
      <c r="G51" s="1088">
        <f t="shared" si="23"/>
        <v>0.14699999999999999</v>
      </c>
      <c r="H51" s="1088">
        <f t="shared" si="23"/>
        <v>8.3000000000000004E-2</v>
      </c>
      <c r="I51" s="552">
        <f t="shared" si="23"/>
        <v>0</v>
      </c>
      <c r="J51" s="1088">
        <f t="shared" si="23"/>
        <v>0.70799999999999996</v>
      </c>
      <c r="K51" s="1088">
        <f t="shared" si="23"/>
        <v>0</v>
      </c>
      <c r="L51" s="1088">
        <f t="shared" si="23"/>
        <v>0</v>
      </c>
      <c r="M51" s="1088">
        <f t="shared" si="23"/>
        <v>0.51400000000000001</v>
      </c>
      <c r="N51" s="1088">
        <f t="shared" si="23"/>
        <v>0.56000000000000005</v>
      </c>
      <c r="O51" s="552">
        <f t="shared" si="23"/>
        <v>0.56000000000000005</v>
      </c>
      <c r="P51" s="1088">
        <f t="shared" si="23"/>
        <v>0.28299999999999992</v>
      </c>
      <c r="Q51" s="732">
        <f t="shared" ref="Q51:Q53" si="24">F51-G51+H51+L51-M51-I51+J51-K51</f>
        <v>0.28299999999999997</v>
      </c>
      <c r="R51" s="586">
        <f t="shared" si="3"/>
        <v>29.978813559322028</v>
      </c>
      <c r="S51" s="552">
        <f t="shared" ref="S51:T51" si="25">SUM(S52:S55)</f>
        <v>0</v>
      </c>
      <c r="T51" s="552">
        <f t="shared" si="25"/>
        <v>6.8000000000000005E-2</v>
      </c>
      <c r="U51" s="1095"/>
    </row>
    <row r="52" spans="1:21" s="17" customFormat="1" ht="47.25" customHeight="1" x14ac:dyDescent="0.25">
      <c r="A52" s="724">
        <v>1</v>
      </c>
      <c r="B52" s="403" t="s">
        <v>895</v>
      </c>
      <c r="C52" s="607">
        <v>0.23599999999999999</v>
      </c>
      <c r="D52" s="554">
        <f>SUM(F52,H52,J52,L52)</f>
        <v>0.23599999999999999</v>
      </c>
      <c r="E52" s="557">
        <f>G52+I52+K52+M52</f>
        <v>0.19500000000000001</v>
      </c>
      <c r="F52" s="497">
        <v>0.153</v>
      </c>
      <c r="G52" s="497">
        <v>0.14699999999999999</v>
      </c>
      <c r="H52" s="497">
        <v>8.3000000000000004E-2</v>
      </c>
      <c r="I52" s="558"/>
      <c r="J52" s="497"/>
      <c r="K52" s="558"/>
      <c r="L52" s="493"/>
      <c r="M52" s="553">
        <v>4.8000000000000001E-2</v>
      </c>
      <c r="N52" s="493">
        <v>0.16500000000000001</v>
      </c>
      <c r="O52" s="493">
        <v>0.16500000000000001</v>
      </c>
      <c r="P52" s="557">
        <f>C52-E52</f>
        <v>4.0999999999999981E-2</v>
      </c>
      <c r="Q52" s="1104">
        <f t="shared" si="24"/>
        <v>4.1000000000000009E-2</v>
      </c>
      <c r="R52" s="586">
        <f t="shared" si="3"/>
        <v>17.372881355932197</v>
      </c>
      <c r="S52" s="493">
        <v>0</v>
      </c>
      <c r="T52" s="493">
        <v>4.1000000000000002E-2</v>
      </c>
      <c r="U52" s="1118" t="s">
        <v>1047</v>
      </c>
    </row>
    <row r="53" spans="1:21" s="17" customFormat="1" ht="38.25" customHeight="1" x14ac:dyDescent="0.25">
      <c r="A53" s="724">
        <v>2</v>
      </c>
      <c r="B53" s="403" t="s">
        <v>896</v>
      </c>
      <c r="C53" s="607">
        <v>0.70799999999999996</v>
      </c>
      <c r="D53" s="557">
        <f>SUM(F53,H53,J53,L53)</f>
        <v>0.70799999999999996</v>
      </c>
      <c r="E53" s="557">
        <f>G53+I53+K53+M53</f>
        <v>0.46600000000000003</v>
      </c>
      <c r="F53" s="497"/>
      <c r="G53" s="497"/>
      <c r="H53" s="497"/>
      <c r="I53" s="558"/>
      <c r="J53" s="497">
        <v>0.70799999999999996</v>
      </c>
      <c r="K53" s="558"/>
      <c r="L53" s="553"/>
      <c r="M53" s="553">
        <v>0.46600000000000003</v>
      </c>
      <c r="N53" s="493">
        <v>0.39500000000000002</v>
      </c>
      <c r="O53" s="493">
        <v>0.39500000000000002</v>
      </c>
      <c r="P53" s="557">
        <f>C53-E53</f>
        <v>0.24199999999999994</v>
      </c>
      <c r="Q53" s="1104">
        <f t="shared" si="24"/>
        <v>0.24199999999999994</v>
      </c>
      <c r="R53" s="586">
        <f t="shared" si="3"/>
        <v>34.180790960451972</v>
      </c>
      <c r="S53" s="493">
        <v>0</v>
      </c>
      <c r="T53" s="493">
        <v>2.7E-2</v>
      </c>
      <c r="U53" s="1118" t="s">
        <v>1022</v>
      </c>
    </row>
    <row r="54" spans="1:21" s="17" customFormat="1" ht="20.25" x14ac:dyDescent="0.25">
      <c r="A54" s="724"/>
      <c r="B54" s="403"/>
      <c r="C54" s="607"/>
      <c r="D54" s="557"/>
      <c r="E54" s="557"/>
      <c r="F54" s="497"/>
      <c r="G54" s="497"/>
      <c r="H54" s="497"/>
      <c r="I54" s="558"/>
      <c r="J54" s="497"/>
      <c r="K54" s="558"/>
      <c r="L54" s="553"/>
      <c r="M54" s="553"/>
      <c r="N54" s="493"/>
      <c r="O54" s="493"/>
      <c r="P54" s="557"/>
      <c r="Q54" s="553"/>
      <c r="R54" s="584"/>
      <c r="S54" s="493"/>
      <c r="T54" s="493"/>
      <c r="U54" s="736"/>
    </row>
    <row r="55" spans="1:21" s="17" customFormat="1" ht="18.75" x14ac:dyDescent="0.25">
      <c r="A55" s="724"/>
      <c r="B55" s="598"/>
      <c r="C55" s="607"/>
      <c r="D55" s="1088"/>
      <c r="E55" s="552"/>
      <c r="F55" s="497"/>
      <c r="G55" s="497"/>
      <c r="H55" s="497"/>
      <c r="I55" s="558"/>
      <c r="J55" s="497"/>
      <c r="K55" s="558"/>
      <c r="L55" s="493"/>
      <c r="M55" s="553"/>
      <c r="N55" s="493"/>
      <c r="O55" s="493"/>
      <c r="P55" s="553"/>
      <c r="Q55" s="553"/>
      <c r="R55" s="584"/>
      <c r="S55" s="1088"/>
      <c r="T55" s="1088"/>
      <c r="U55" s="1095"/>
    </row>
    <row r="56" spans="1:21" ht="15.75" customHeight="1" x14ac:dyDescent="0.25">
      <c r="A56" s="1471" t="s">
        <v>393</v>
      </c>
      <c r="B56" s="1471"/>
      <c r="C56" s="1114"/>
      <c r="D56" s="1088"/>
      <c r="E56" s="558"/>
      <c r="F56" s="497"/>
      <c r="G56" s="497"/>
      <c r="H56" s="497"/>
      <c r="I56" s="558"/>
      <c r="J56" s="497"/>
      <c r="K56" s="497"/>
      <c r="L56" s="493"/>
      <c r="M56" s="493"/>
      <c r="N56" s="493"/>
      <c r="O56" s="493"/>
      <c r="P56" s="493"/>
      <c r="Q56" s="493"/>
      <c r="R56" s="584"/>
      <c r="S56" s="1088"/>
      <c r="T56" s="1088"/>
      <c r="U56" s="1095"/>
    </row>
    <row r="57" spans="1:21" ht="31.5" x14ac:dyDescent="0.25">
      <c r="A57" s="211"/>
      <c r="B57" s="1084" t="s">
        <v>423</v>
      </c>
      <c r="C57" s="1113"/>
      <c r="D57" s="497"/>
      <c r="E57" s="497"/>
      <c r="F57" s="497"/>
      <c r="G57" s="497"/>
      <c r="H57" s="497"/>
      <c r="I57" s="558"/>
      <c r="J57" s="497"/>
      <c r="K57" s="497"/>
      <c r="L57" s="493"/>
      <c r="M57" s="493"/>
      <c r="N57" s="493"/>
      <c r="O57" s="493"/>
      <c r="P57" s="493"/>
      <c r="Q57" s="493"/>
      <c r="R57" s="493"/>
      <c r="S57" s="1088"/>
      <c r="T57" s="1088"/>
      <c r="U57" s="1095"/>
    </row>
    <row r="58" spans="1:21" ht="18.75" x14ac:dyDescent="0.25">
      <c r="A58" s="724">
        <v>1</v>
      </c>
      <c r="B58" s="5" t="s">
        <v>331</v>
      </c>
      <c r="C58" s="497"/>
      <c r="D58" s="497"/>
      <c r="E58" s="497"/>
      <c r="F58" s="497"/>
      <c r="G58" s="497"/>
      <c r="H58" s="497"/>
      <c r="I58" s="558"/>
      <c r="J58" s="497"/>
      <c r="K58" s="497"/>
      <c r="L58" s="493"/>
      <c r="M58" s="493"/>
      <c r="N58" s="493"/>
      <c r="O58" s="493"/>
      <c r="P58" s="493"/>
      <c r="Q58" s="493"/>
      <c r="R58" s="493"/>
      <c r="S58" s="493"/>
      <c r="T58" s="493"/>
      <c r="U58" s="1095"/>
    </row>
    <row r="59" spans="1:21" x14ac:dyDescent="0.25">
      <c r="A59" s="478"/>
      <c r="B59" s="1087"/>
      <c r="C59" s="1092"/>
      <c r="D59" s="1092"/>
      <c r="E59" s="1092"/>
      <c r="F59" s="1092"/>
      <c r="G59" s="1092"/>
      <c r="H59" s="1092"/>
      <c r="I59" s="1092"/>
      <c r="J59" s="1092"/>
      <c r="K59" s="1092"/>
      <c r="L59" s="1092"/>
      <c r="M59" s="1092"/>
      <c r="N59" s="1092"/>
      <c r="O59" s="1092"/>
      <c r="P59" s="1092"/>
      <c r="Q59" s="1092"/>
      <c r="R59" s="1092"/>
      <c r="S59" s="1092"/>
      <c r="T59" s="1092"/>
      <c r="U59" s="1092"/>
    </row>
    <row r="60" spans="1:21" x14ac:dyDescent="0.25">
      <c r="A60" s="478"/>
      <c r="B60" s="1086" t="s">
        <v>603</v>
      </c>
      <c r="C60" s="1096"/>
      <c r="D60" s="1087"/>
      <c r="E60" s="1087"/>
      <c r="F60" s="1087"/>
      <c r="G60" s="1087"/>
      <c r="H60" s="1087"/>
      <c r="I60" s="1087"/>
      <c r="J60" s="1087"/>
      <c r="K60" s="1087"/>
      <c r="L60" s="1087"/>
      <c r="M60" s="1087"/>
      <c r="N60" s="1087"/>
      <c r="O60" s="1087"/>
      <c r="P60" s="1087"/>
      <c r="Q60" s="1087"/>
      <c r="R60" s="1087"/>
      <c r="S60" s="1087"/>
      <c r="T60" s="1087"/>
      <c r="U60" s="1087"/>
    </row>
    <row r="61" spans="1:21" ht="15.75" customHeight="1" x14ac:dyDescent="0.25">
      <c r="A61" s="478"/>
      <c r="B61" s="1467" t="s">
        <v>608</v>
      </c>
      <c r="C61" s="1467"/>
      <c r="D61" s="1467"/>
      <c r="E61" s="1467"/>
      <c r="F61" s="1467"/>
      <c r="G61" s="1087"/>
      <c r="H61" s="1087"/>
      <c r="I61" s="1087"/>
      <c r="J61" s="1087"/>
      <c r="K61" s="1087"/>
      <c r="L61" s="608"/>
      <c r="M61" s="1087"/>
      <c r="N61" s="1087"/>
      <c r="O61" s="1087"/>
      <c r="P61" s="1087"/>
      <c r="Q61" s="608"/>
      <c r="R61" s="1087"/>
      <c r="S61" s="1087"/>
      <c r="T61" s="1087"/>
      <c r="U61" s="1087"/>
    </row>
    <row r="62" spans="1:21" x14ac:dyDescent="0.25">
      <c r="A62" s="1119"/>
      <c r="B62" s="17" t="s">
        <v>609</v>
      </c>
      <c r="I62" s="1092"/>
      <c r="J62" s="1092"/>
      <c r="K62" s="1092"/>
      <c r="L62" s="1092"/>
      <c r="M62" s="1092"/>
      <c r="N62" s="1092"/>
      <c r="O62" s="1092"/>
      <c r="P62" s="1092"/>
      <c r="Q62" s="1092"/>
      <c r="R62" s="1092"/>
      <c r="S62" s="1092"/>
      <c r="T62" s="1092"/>
      <c r="U62" s="1092"/>
    </row>
    <row r="63" spans="1:21" ht="15.75" customHeight="1" x14ac:dyDescent="0.25">
      <c r="A63" s="1119"/>
      <c r="B63" s="1466" t="s">
        <v>610</v>
      </c>
      <c r="C63" s="1466"/>
      <c r="D63" s="1466"/>
      <c r="E63" s="1466"/>
      <c r="F63" s="1466"/>
      <c r="G63" s="1466"/>
      <c r="H63" s="1466"/>
      <c r="I63" s="1092"/>
      <c r="J63" s="1092"/>
      <c r="K63" s="1092"/>
      <c r="L63" s="1092"/>
      <c r="M63" s="1092"/>
      <c r="N63" s="1092"/>
      <c r="O63" s="1092"/>
      <c r="P63" s="1092"/>
      <c r="Q63" s="1092"/>
      <c r="R63" s="1092"/>
      <c r="S63" s="1092"/>
      <c r="T63" s="1092"/>
      <c r="U63" s="1092"/>
    </row>
    <row r="64" spans="1:21" ht="15.75" customHeight="1" x14ac:dyDescent="0.25">
      <c r="A64" s="1119"/>
      <c r="B64" s="1094"/>
      <c r="C64" s="1085"/>
      <c r="D64" s="1085"/>
      <c r="E64" s="1085"/>
      <c r="F64" s="1085"/>
      <c r="G64" s="1085"/>
      <c r="H64" s="1085"/>
      <c r="I64" s="1092"/>
      <c r="J64" s="1092"/>
      <c r="K64" s="1092"/>
      <c r="L64" s="1092"/>
      <c r="M64" s="1092"/>
      <c r="N64" s="1092"/>
      <c r="O64" s="1092"/>
      <c r="P64" s="1092"/>
      <c r="Q64" s="1092"/>
      <c r="R64" s="1092"/>
      <c r="S64" s="1092"/>
      <c r="T64" s="1092"/>
      <c r="U64" s="1092"/>
    </row>
    <row r="65" spans="1:21" ht="15.75" customHeight="1" x14ac:dyDescent="0.25">
      <c r="A65" s="1119"/>
      <c r="B65" s="1120" t="s">
        <v>834</v>
      </c>
      <c r="C65" s="499"/>
      <c r="D65" s="499"/>
      <c r="E65" s="499"/>
      <c r="F65" s="499"/>
      <c r="G65" s="499"/>
      <c r="H65" s="499"/>
      <c r="I65" s="1092"/>
      <c r="J65" s="1092"/>
      <c r="K65" s="1092"/>
      <c r="L65" s="1817" t="s">
        <v>833</v>
      </c>
      <c r="M65" s="1817"/>
      <c r="N65" s="1817"/>
      <c r="O65" s="1817"/>
      <c r="P65" s="1092"/>
      <c r="Q65" s="1092"/>
      <c r="R65" s="1092"/>
      <c r="S65" s="1092"/>
      <c r="T65" s="1092"/>
      <c r="U65" s="1092"/>
    </row>
    <row r="66" spans="1:21" x14ac:dyDescent="0.25">
      <c r="A66" s="1119"/>
      <c r="B66" s="37"/>
      <c r="C66" s="1092"/>
      <c r="D66" s="1092"/>
      <c r="E66" s="1092"/>
      <c r="F66" s="1092"/>
      <c r="G66" s="1092"/>
      <c r="H66" s="1092"/>
      <c r="I66" s="1092"/>
      <c r="J66" s="1092"/>
      <c r="K66" s="1092"/>
      <c r="L66" s="1092"/>
      <c r="M66" s="1092"/>
      <c r="N66" s="1092"/>
      <c r="O66" s="1092"/>
      <c r="P66" s="1092"/>
      <c r="Q66" s="1092"/>
      <c r="R66" s="1092"/>
      <c r="S66" s="1092"/>
      <c r="T66" s="1092"/>
      <c r="U66" s="1092"/>
    </row>
    <row r="67" spans="1:21" x14ac:dyDescent="0.25">
      <c r="A67" s="1119"/>
      <c r="B67" s="1096"/>
      <c r="C67" s="1092"/>
      <c r="D67" s="1092"/>
      <c r="E67" s="1092"/>
      <c r="F67" s="1092"/>
      <c r="G67" s="1092"/>
      <c r="H67" s="1092"/>
      <c r="I67" s="1092"/>
      <c r="J67" s="1092"/>
      <c r="K67" s="1092"/>
      <c r="L67" s="1092"/>
      <c r="M67" s="1092"/>
      <c r="N67" s="1092"/>
      <c r="O67" s="1092"/>
      <c r="P67" s="1092"/>
      <c r="Q67" s="1092"/>
      <c r="R67" s="1092"/>
      <c r="S67" s="1092"/>
      <c r="T67" s="1092"/>
      <c r="U67" s="1092"/>
    </row>
    <row r="68" spans="1:21" x14ac:dyDescent="0.25">
      <c r="A68" s="480"/>
    </row>
    <row r="69" spans="1:21" x14ac:dyDescent="0.25">
      <c r="A69" s="1121"/>
      <c r="C69" s="21"/>
    </row>
    <row r="70" spans="1:21" x14ac:dyDescent="0.25">
      <c r="D70" s="24"/>
      <c r="G70" s="25"/>
      <c r="I70" s="1083"/>
      <c r="J70" s="1083"/>
      <c r="K70" s="1083"/>
      <c r="M70" s="32"/>
      <c r="N70" s="222"/>
      <c r="O70" s="222"/>
      <c r="P70" s="32"/>
      <c r="Q70" s="32"/>
      <c r="R70" s="32"/>
      <c r="S70" s="32"/>
      <c r="T70" s="32"/>
      <c r="U70" s="32"/>
    </row>
    <row r="71" spans="1:21" x14ac:dyDescent="0.25">
      <c r="D71" s="16"/>
      <c r="I71" s="16"/>
    </row>
  </sheetData>
  <mergeCells count="23">
    <mergeCell ref="R16:R17"/>
    <mergeCell ref="S16:T16"/>
    <mergeCell ref="F16:G16"/>
    <mergeCell ref="H16:I16"/>
    <mergeCell ref="J16:K16"/>
    <mergeCell ref="L16:M16"/>
    <mergeCell ref="Q16:Q17"/>
    <mergeCell ref="L65:O65"/>
    <mergeCell ref="A5:U5"/>
    <mergeCell ref="A13:U13"/>
    <mergeCell ref="A15:A17"/>
    <mergeCell ref="B15:B17"/>
    <mergeCell ref="C15:C17"/>
    <mergeCell ref="D15:M15"/>
    <mergeCell ref="N15:N16"/>
    <mergeCell ref="O15:O16"/>
    <mergeCell ref="P15:P17"/>
    <mergeCell ref="Q15:T15"/>
    <mergeCell ref="A56:B56"/>
    <mergeCell ref="B61:F61"/>
    <mergeCell ref="B63:H63"/>
    <mergeCell ref="U15:U17"/>
    <mergeCell ref="D16:E16"/>
  </mergeCells>
  <pageMargins left="0.74803149606299213" right="0.31496062992125984" top="0.74803149606299213" bottom="0.59055118110236227" header="0.62992125984251968" footer="0.70866141732283472"/>
  <pageSetup paperSize="8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7"/>
  </sheetPr>
  <dimension ref="A1:AC268"/>
  <sheetViews>
    <sheetView topLeftCell="G12" zoomScale="55" zoomScaleNormal="55" zoomScaleSheetLayoutView="75" workbookViewId="0">
      <selection activeCell="M68" sqref="M68"/>
    </sheetView>
  </sheetViews>
  <sheetFormatPr defaultColWidth="9" defaultRowHeight="15.75" x14ac:dyDescent="0.25"/>
  <cols>
    <col min="1" max="1" width="6.875" style="1" customWidth="1"/>
    <col min="2" max="2" width="62.875" style="1" customWidth="1"/>
    <col min="3" max="3" width="12.25" style="295" customWidth="1"/>
    <col min="4" max="4" width="12.125" style="295" customWidth="1"/>
    <col min="5" max="5" width="15.625" style="402" customWidth="1"/>
    <col min="6" max="6" width="14.25" style="402" bestFit="1" customWidth="1"/>
    <col min="7" max="7" width="15.25" style="402" bestFit="1" customWidth="1"/>
    <col min="8" max="8" width="19" style="17" customWidth="1"/>
    <col min="9" max="9" width="19.25" style="17" customWidth="1"/>
    <col min="10" max="10" width="16.625" style="17" customWidth="1"/>
    <col min="11" max="11" width="6.25" style="17" customWidth="1"/>
    <col min="12" max="12" width="10.25" style="742" customWidth="1"/>
    <col min="13" max="13" width="14.75" style="744" customWidth="1"/>
    <col min="14" max="14" width="14.75" style="742" customWidth="1"/>
    <col min="15" max="15" width="15.25" style="742" customWidth="1"/>
    <col min="16" max="16" width="15.125" style="749" customWidth="1"/>
    <col min="17" max="17" width="14.75" style="17" customWidth="1"/>
    <col min="18" max="18" width="11.125" style="1" bestFit="1" customWidth="1"/>
    <col min="19" max="21" width="11" style="1" customWidth="1"/>
    <col min="22" max="22" width="11" style="1" bestFit="1" customWidth="1"/>
    <col min="23" max="23" width="12.375" style="1" customWidth="1"/>
    <col min="24" max="25" width="0" style="1" hidden="1" customWidth="1"/>
    <col min="26" max="26" width="15.5" style="1" customWidth="1"/>
    <col min="27" max="16384" width="9" style="1"/>
  </cols>
  <sheetData>
    <row r="1" spans="1:26" x14ac:dyDescent="0.25">
      <c r="A1" s="17"/>
      <c r="B1" s="17"/>
      <c r="C1" s="402"/>
      <c r="D1" s="402"/>
      <c r="L1" s="17"/>
      <c r="M1" s="17"/>
      <c r="N1" s="17"/>
      <c r="O1" s="17"/>
      <c r="P1" s="1135"/>
      <c r="R1" s="17"/>
      <c r="S1" s="17"/>
      <c r="T1" s="17"/>
      <c r="U1" s="17"/>
      <c r="V1" s="1545" t="s">
        <v>765</v>
      </c>
      <c r="W1" s="1545"/>
    </row>
    <row r="2" spans="1:26" x14ac:dyDescent="0.25">
      <c r="A2" s="17"/>
      <c r="B2" s="17"/>
      <c r="C2" s="402"/>
      <c r="D2" s="402"/>
      <c r="L2" s="17"/>
      <c r="M2" s="17"/>
      <c r="N2" s="17"/>
      <c r="O2" s="17"/>
      <c r="P2" s="1135"/>
      <c r="R2" s="17"/>
      <c r="S2" s="17"/>
      <c r="T2" s="17"/>
      <c r="U2" s="17"/>
      <c r="V2" s="402"/>
      <c r="W2" s="230" t="s">
        <v>595</v>
      </c>
    </row>
    <row r="3" spans="1:26" x14ac:dyDescent="0.25">
      <c r="A3" s="17"/>
      <c r="B3" s="17"/>
      <c r="C3" s="402"/>
      <c r="D3" s="402"/>
      <c r="L3" s="17"/>
      <c r="M3" s="17"/>
      <c r="N3" s="17"/>
      <c r="O3" s="17"/>
      <c r="P3" s="1135"/>
      <c r="R3" s="17"/>
      <c r="S3" s="17"/>
      <c r="T3" s="17"/>
      <c r="U3" s="547"/>
      <c r="V3" s="547"/>
      <c r="W3" s="230" t="s">
        <v>848</v>
      </c>
    </row>
    <row r="4" spans="1:26" x14ac:dyDescent="0.25">
      <c r="A4" s="17"/>
      <c r="B4" s="17"/>
      <c r="C4" s="402"/>
      <c r="D4" s="402"/>
      <c r="L4" s="17"/>
      <c r="M4" s="17"/>
      <c r="N4" s="17"/>
      <c r="O4" s="17"/>
      <c r="P4" s="1135"/>
      <c r="R4" s="17"/>
      <c r="S4" s="17"/>
      <c r="T4" s="17"/>
      <c r="U4" s="17"/>
      <c r="V4" s="17"/>
      <c r="W4" s="17"/>
    </row>
    <row r="5" spans="1:26" x14ac:dyDescent="0.25">
      <c r="A5" s="1286"/>
      <c r="B5" s="592"/>
      <c r="C5" s="402"/>
      <c r="D5" s="402"/>
      <c r="L5" s="17"/>
      <c r="M5" s="17"/>
      <c r="N5" s="17"/>
      <c r="O5" s="17"/>
      <c r="P5" s="1135"/>
      <c r="R5" s="1286"/>
      <c r="S5" s="1286"/>
      <c r="T5" s="1286" t="s">
        <v>853</v>
      </c>
      <c r="U5" s="1286"/>
      <c r="V5" s="1287"/>
      <c r="W5" s="1287"/>
    </row>
    <row r="6" spans="1:26" ht="15.75" customHeight="1" x14ac:dyDescent="0.25">
      <c r="A6" s="1550"/>
      <c r="B6" s="1550"/>
      <c r="C6" s="402"/>
      <c r="D6" s="402"/>
      <c r="L6" s="17"/>
      <c r="M6" s="17"/>
      <c r="N6" s="17"/>
      <c r="O6" s="17"/>
      <c r="P6" s="1135"/>
      <c r="Q6" s="37"/>
      <c r="R6" s="17"/>
      <c r="S6" s="17"/>
      <c r="T6" s="17" t="s">
        <v>196</v>
      </c>
      <c r="U6" s="1288"/>
      <c r="V6" s="1288"/>
      <c r="W6" s="1288"/>
    </row>
    <row r="7" spans="1:26" ht="15.75" customHeight="1" x14ac:dyDescent="0.25">
      <c r="A7" s="1289"/>
      <c r="B7" s="1289"/>
      <c r="C7" s="402"/>
      <c r="D7" s="402"/>
      <c r="L7" s="17"/>
      <c r="M7" s="17"/>
      <c r="N7" s="17"/>
      <c r="O7" s="17"/>
      <c r="P7" s="1135"/>
      <c r="Q7" s="37"/>
      <c r="R7" s="17"/>
      <c r="S7" s="17"/>
      <c r="T7" s="17"/>
      <c r="U7" s="1288"/>
      <c r="V7" s="1288"/>
      <c r="W7" s="1288"/>
    </row>
    <row r="8" spans="1:26" x14ac:dyDescent="0.25">
      <c r="A8" s="1286"/>
      <c r="B8" s="594"/>
      <c r="C8" s="547"/>
      <c r="D8" s="547"/>
      <c r="E8" s="547"/>
      <c r="F8" s="547"/>
      <c r="G8" s="547"/>
      <c r="H8" s="547"/>
      <c r="I8" s="547"/>
      <c r="J8" s="547"/>
      <c r="K8" s="547"/>
      <c r="L8" s="547"/>
      <c r="M8" s="547"/>
      <c r="N8" s="547"/>
      <c r="O8" s="547"/>
      <c r="P8" s="547"/>
      <c r="Q8" s="1263"/>
      <c r="R8" s="1290"/>
      <c r="S8" s="1290"/>
      <c r="T8" s="1290" t="s">
        <v>1118</v>
      </c>
      <c r="U8" s="1290"/>
      <c r="V8" s="1290"/>
      <c r="W8" s="1290"/>
    </row>
    <row r="9" spans="1:26" x14ac:dyDescent="0.25">
      <c r="A9" s="1291"/>
      <c r="B9" s="592"/>
      <c r="C9" s="402"/>
      <c r="D9" s="402"/>
      <c r="L9" s="17"/>
      <c r="M9" s="17"/>
      <c r="N9" s="17"/>
      <c r="O9" s="17"/>
      <c r="P9" s="1135"/>
      <c r="Q9" s="37"/>
      <c r="R9" s="1291"/>
      <c r="S9" s="1291"/>
      <c r="T9" s="1291" t="s">
        <v>1202</v>
      </c>
      <c r="U9" s="1291"/>
      <c r="V9" s="592"/>
      <c r="W9" s="1292"/>
    </row>
    <row r="10" spans="1:26" x14ac:dyDescent="0.25">
      <c r="A10" s="17"/>
      <c r="B10" s="17"/>
      <c r="C10" s="402"/>
      <c r="D10" s="402"/>
      <c r="L10" s="17"/>
      <c r="M10" s="17"/>
      <c r="N10" s="17"/>
      <c r="O10" s="17"/>
      <c r="P10" s="1135"/>
      <c r="R10" s="17"/>
      <c r="S10" s="17"/>
      <c r="T10" s="17"/>
      <c r="U10" s="17"/>
      <c r="V10" s="1548" t="s">
        <v>854</v>
      </c>
      <c r="W10" s="1548"/>
    </row>
    <row r="11" spans="1:26" x14ac:dyDescent="0.25">
      <c r="A11" s="1286"/>
      <c r="B11" s="17"/>
      <c r="C11" s="402"/>
      <c r="D11" s="402"/>
      <c r="L11" s="17"/>
      <c r="M11" s="17"/>
      <c r="N11" s="17"/>
      <c r="O11" s="17"/>
      <c r="P11" s="1135"/>
      <c r="R11" s="17"/>
      <c r="S11" s="17"/>
      <c r="T11" s="17"/>
      <c r="U11" s="17"/>
      <c r="V11" s="1548"/>
      <c r="W11" s="1548"/>
    </row>
    <row r="12" spans="1:26" x14ac:dyDescent="0.25">
      <c r="A12" s="17"/>
      <c r="B12" s="17"/>
      <c r="C12" s="402"/>
      <c r="D12" s="402"/>
      <c r="L12" s="17"/>
      <c r="M12" s="17"/>
      <c r="N12" s="17"/>
      <c r="O12" s="17"/>
      <c r="P12" s="1135"/>
      <c r="R12" s="17"/>
      <c r="S12" s="17"/>
      <c r="T12" s="17"/>
      <c r="U12" s="17"/>
      <c r="V12" s="17"/>
      <c r="W12" s="230"/>
    </row>
    <row r="13" spans="1:26" x14ac:dyDescent="0.25">
      <c r="A13" s="1547" t="s">
        <v>1054</v>
      </c>
      <c r="B13" s="1547"/>
      <c r="C13" s="1547"/>
      <c r="D13" s="1547"/>
      <c r="E13" s="1547"/>
      <c r="F13" s="1547"/>
      <c r="G13" s="1547"/>
      <c r="H13" s="1547"/>
      <c r="I13" s="1547"/>
      <c r="J13" s="1547"/>
      <c r="K13" s="1547"/>
      <c r="L13" s="1547"/>
      <c r="M13" s="1547"/>
      <c r="N13" s="1547"/>
      <c r="O13" s="1547"/>
      <c r="P13" s="1547"/>
      <c r="Q13" s="1547"/>
      <c r="R13" s="1547"/>
      <c r="S13" s="1547"/>
      <c r="T13" s="1547"/>
      <c r="U13" s="1547"/>
      <c r="V13" s="1547"/>
      <c r="W13" s="1547"/>
    </row>
    <row r="14" spans="1:26" x14ac:dyDescent="0.25">
      <c r="A14" s="17"/>
      <c r="B14" s="17"/>
      <c r="C14" s="402"/>
      <c r="D14" s="402"/>
      <c r="L14" s="17"/>
      <c r="M14" s="17"/>
      <c r="N14" s="17"/>
      <c r="O14" s="17"/>
      <c r="P14" s="1135"/>
      <c r="R14" s="17"/>
      <c r="S14" s="17"/>
      <c r="T14" s="17"/>
      <c r="U14" s="17"/>
      <c r="V14" s="17"/>
      <c r="W14" s="230"/>
    </row>
    <row r="15" spans="1:26" x14ac:dyDescent="0.25">
      <c r="A15" s="17"/>
      <c r="B15" s="17"/>
      <c r="C15" s="402"/>
      <c r="D15" s="402"/>
      <c r="L15" s="17"/>
      <c r="M15" s="17"/>
      <c r="N15" s="17"/>
      <c r="O15" s="17"/>
      <c r="P15" s="1135"/>
      <c r="R15" s="17"/>
      <c r="S15" s="17"/>
      <c r="T15" s="17"/>
      <c r="U15" s="17"/>
      <c r="V15" s="17"/>
      <c r="W15" s="17"/>
    </row>
    <row r="16" spans="1:26" ht="21" customHeight="1" x14ac:dyDescent="0.25">
      <c r="A16" s="1551" t="s">
        <v>305</v>
      </c>
      <c r="B16" s="1551" t="s">
        <v>329</v>
      </c>
      <c r="C16" s="1546" t="s">
        <v>399</v>
      </c>
      <c r="D16" s="1546" t="s">
        <v>353</v>
      </c>
      <c r="E16" s="1546"/>
      <c r="F16" s="1546" t="s">
        <v>383</v>
      </c>
      <c r="G16" s="1546" t="s">
        <v>384</v>
      </c>
      <c r="H16" s="1546" t="s">
        <v>1012</v>
      </c>
      <c r="I16" s="1546" t="s">
        <v>1013</v>
      </c>
      <c r="J16" s="1546" t="s">
        <v>1055</v>
      </c>
      <c r="K16" s="865"/>
      <c r="L16" s="1549" t="s">
        <v>336</v>
      </c>
      <c r="M16" s="1549"/>
      <c r="N16" s="1549"/>
      <c r="O16" s="1549"/>
      <c r="P16" s="1549"/>
      <c r="Q16" s="1549"/>
      <c r="R16" s="1549" t="s">
        <v>1014</v>
      </c>
      <c r="S16" s="1549"/>
      <c r="T16" s="1549"/>
      <c r="U16" s="1549"/>
      <c r="V16" s="1549"/>
      <c r="W16" s="1549"/>
      <c r="X16" s="745"/>
      <c r="Y16" s="745"/>
      <c r="Z16" s="1475" t="s">
        <v>1096</v>
      </c>
    </row>
    <row r="17" spans="1:29" ht="61.5" customHeight="1" x14ac:dyDescent="0.25">
      <c r="A17" s="1551"/>
      <c r="B17" s="1551"/>
      <c r="C17" s="1546"/>
      <c r="D17" s="1546"/>
      <c r="E17" s="1546"/>
      <c r="F17" s="1546"/>
      <c r="G17" s="1546"/>
      <c r="H17" s="1546"/>
      <c r="I17" s="1546"/>
      <c r="J17" s="1546"/>
      <c r="K17" s="836"/>
      <c r="L17" s="838">
        <v>2016</v>
      </c>
      <c r="M17" s="838">
        <v>2017</v>
      </c>
      <c r="N17" s="838">
        <v>2018</v>
      </c>
      <c r="O17" s="838">
        <v>2019</v>
      </c>
      <c r="P17" s="838">
        <v>2020</v>
      </c>
      <c r="Q17" s="865" t="s">
        <v>337</v>
      </c>
      <c r="R17" s="865">
        <v>2016</v>
      </c>
      <c r="S17" s="1098">
        <v>2017</v>
      </c>
      <c r="T17" s="1098">
        <v>2018</v>
      </c>
      <c r="U17" s="1098">
        <v>2019</v>
      </c>
      <c r="V17" s="1098">
        <v>2020</v>
      </c>
      <c r="W17" s="865" t="s">
        <v>337</v>
      </c>
      <c r="X17" s="745"/>
      <c r="Y17" s="745"/>
      <c r="Z17" s="1475"/>
    </row>
    <row r="18" spans="1:29" ht="18" x14ac:dyDescent="0.25">
      <c r="A18" s="1551"/>
      <c r="B18" s="1551"/>
      <c r="C18" s="629" t="s">
        <v>400</v>
      </c>
      <c r="D18" s="629" t="s">
        <v>856</v>
      </c>
      <c r="E18" s="629"/>
      <c r="F18" s="1546"/>
      <c r="G18" s="1546"/>
      <c r="H18" s="629" t="s">
        <v>352</v>
      </c>
      <c r="I18" s="629" t="s">
        <v>352</v>
      </c>
      <c r="J18" s="629" t="s">
        <v>352</v>
      </c>
      <c r="K18" s="629" t="s">
        <v>856</v>
      </c>
      <c r="L18" s="839"/>
      <c r="M18" s="839"/>
      <c r="N18" s="840"/>
      <c r="O18" s="840"/>
      <c r="P18" s="841"/>
      <c r="Q18" s="842"/>
      <c r="R18" s="629" t="s">
        <v>352</v>
      </c>
      <c r="S18" s="629" t="s">
        <v>352</v>
      </c>
      <c r="T18" s="629" t="s">
        <v>352</v>
      </c>
      <c r="U18" s="629" t="s">
        <v>352</v>
      </c>
      <c r="V18" s="629" t="s">
        <v>352</v>
      </c>
      <c r="W18" s="629" t="s">
        <v>352</v>
      </c>
      <c r="X18" s="745"/>
      <c r="Y18" s="745"/>
      <c r="Z18" s="1475"/>
    </row>
    <row r="19" spans="1:29" ht="12" hidden="1" customHeight="1" x14ac:dyDescent="0.25">
      <c r="A19" s="1490"/>
      <c r="B19" s="1490" t="s">
        <v>830</v>
      </c>
      <c r="C19" s="1493"/>
      <c r="D19" s="1490" t="s">
        <v>966</v>
      </c>
      <c r="E19" s="987">
        <v>35.349999999999994</v>
      </c>
      <c r="F19" s="1511"/>
      <c r="G19" s="1511"/>
      <c r="H19" s="1516">
        <f>H23+H46+H71</f>
        <v>145.37699999999995</v>
      </c>
      <c r="I19" s="1516">
        <f>I23+I46+I71</f>
        <v>145.13699999999994</v>
      </c>
      <c r="J19" s="1516">
        <f>J23+J46+J71</f>
        <v>0.24</v>
      </c>
      <c r="K19" s="1527" t="s">
        <v>966</v>
      </c>
      <c r="L19" s="982" t="e">
        <f>L21+#REF!</f>
        <v>#REF!</v>
      </c>
      <c r="M19" s="982">
        <v>11.6</v>
      </c>
      <c r="N19" s="982">
        <v>3.4</v>
      </c>
      <c r="O19" s="982">
        <v>3.4</v>
      </c>
      <c r="P19" s="982">
        <v>0</v>
      </c>
      <c r="Q19" s="982" t="e">
        <f>SUM(L19:P19)</f>
        <v>#REF!</v>
      </c>
      <c r="R19" s="1516">
        <f>R23+R46+R71</f>
        <v>40.365000000000002</v>
      </c>
      <c r="S19" s="1516">
        <f>S23+S46+S71</f>
        <v>18.953000000000003</v>
      </c>
      <c r="T19" s="1516">
        <f>T23+T46+T71</f>
        <v>49.66</v>
      </c>
      <c r="U19" s="1516">
        <f>U23+U46+U71</f>
        <v>28.634999999999998</v>
      </c>
      <c r="V19" s="1516">
        <f>V23+V46+V71</f>
        <v>7.524</v>
      </c>
      <c r="W19" s="1557">
        <f>SUM(R19:V21)</f>
        <v>145.137</v>
      </c>
      <c r="X19" s="745"/>
      <c r="Y19" s="745"/>
      <c r="Z19" s="1276"/>
    </row>
    <row r="20" spans="1:29" ht="22.5" customHeight="1" x14ac:dyDescent="0.25">
      <c r="A20" s="1491"/>
      <c r="B20" s="1491"/>
      <c r="C20" s="1494"/>
      <c r="D20" s="1492"/>
      <c r="E20" s="1413">
        <f>E23+E46</f>
        <v>13.09</v>
      </c>
      <c r="F20" s="1512"/>
      <c r="G20" s="1512"/>
      <c r="H20" s="1517"/>
      <c r="I20" s="1517"/>
      <c r="J20" s="1517"/>
      <c r="K20" s="1528"/>
      <c r="L20" s="1413">
        <f>L23+L46</f>
        <v>4.3899999999999997</v>
      </c>
      <c r="M20" s="1413">
        <f t="shared" ref="M20:P20" si="0">M23+M46</f>
        <v>4</v>
      </c>
      <c r="N20" s="1413">
        <f t="shared" si="0"/>
        <v>2.4500000000000002</v>
      </c>
      <c r="O20" s="1413">
        <f t="shared" si="0"/>
        <v>1.5</v>
      </c>
      <c r="P20" s="1413">
        <f t="shared" si="0"/>
        <v>0.75</v>
      </c>
      <c r="Q20" s="1413">
        <f>SUM(L20:P20)</f>
        <v>13.09</v>
      </c>
      <c r="R20" s="1517"/>
      <c r="S20" s="1517"/>
      <c r="T20" s="1517"/>
      <c r="U20" s="1517"/>
      <c r="V20" s="1517"/>
      <c r="W20" s="1558"/>
      <c r="X20" s="745"/>
      <c r="Y20" s="745"/>
      <c r="Z20" s="1555"/>
      <c r="AB20" s="952"/>
      <c r="AC20" s="952"/>
    </row>
    <row r="21" spans="1:29" ht="21" customHeight="1" x14ac:dyDescent="0.25">
      <c r="A21" s="1491"/>
      <c r="B21" s="1491"/>
      <c r="C21" s="1494"/>
      <c r="D21" s="1055" t="s">
        <v>964</v>
      </c>
      <c r="E21" s="1414">
        <f>E24+E47</f>
        <v>13.419999999999998</v>
      </c>
      <c r="F21" s="1513"/>
      <c r="G21" s="1513"/>
      <c r="H21" s="1518"/>
      <c r="I21" s="1518"/>
      <c r="J21" s="1518"/>
      <c r="K21" s="860" t="s">
        <v>964</v>
      </c>
      <c r="L21" s="1414">
        <f>L24+L47</f>
        <v>2.52</v>
      </c>
      <c r="M21" s="1414">
        <f t="shared" ref="M21:P21" si="1">M24+M47</f>
        <v>2.5</v>
      </c>
      <c r="N21" s="1414">
        <f t="shared" si="1"/>
        <v>5.2</v>
      </c>
      <c r="O21" s="1414">
        <f t="shared" si="1"/>
        <v>3.2</v>
      </c>
      <c r="P21" s="1414">
        <f t="shared" si="1"/>
        <v>0</v>
      </c>
      <c r="Q21" s="1413">
        <f>SUM(L21:P21)</f>
        <v>13.419999999999998</v>
      </c>
      <c r="R21" s="1518"/>
      <c r="S21" s="1518"/>
      <c r="T21" s="1518"/>
      <c r="U21" s="1518"/>
      <c r="V21" s="1518"/>
      <c r="W21" s="1559"/>
      <c r="X21" s="745"/>
      <c r="Y21" s="745"/>
      <c r="Z21" s="1556"/>
      <c r="AB21" s="952"/>
    </row>
    <row r="22" spans="1:29" ht="21" customHeight="1" x14ac:dyDescent="0.25">
      <c r="A22" s="1492"/>
      <c r="B22" s="1492"/>
      <c r="C22" s="1495"/>
      <c r="D22" s="1055" t="s">
        <v>965</v>
      </c>
      <c r="E22" s="1414">
        <f>E25</f>
        <v>78</v>
      </c>
      <c r="F22" s="1303"/>
      <c r="G22" s="1303"/>
      <c r="H22" s="1299"/>
      <c r="I22" s="1299"/>
      <c r="J22" s="1299"/>
      <c r="K22" s="860" t="s">
        <v>965</v>
      </c>
      <c r="L22" s="1414">
        <f>L25</f>
        <v>0</v>
      </c>
      <c r="M22" s="1414">
        <f t="shared" ref="M22:P22" si="2">M25</f>
        <v>0</v>
      </c>
      <c r="N22" s="1414">
        <f t="shared" si="2"/>
        <v>0</v>
      </c>
      <c r="O22" s="1414">
        <f t="shared" si="2"/>
        <v>0</v>
      </c>
      <c r="P22" s="1414">
        <f t="shared" si="2"/>
        <v>0</v>
      </c>
      <c r="Q22" s="1413">
        <v>0</v>
      </c>
      <c r="R22" s="1299"/>
      <c r="S22" s="1299"/>
      <c r="T22" s="1299"/>
      <c r="U22" s="1299"/>
      <c r="V22" s="1299"/>
      <c r="W22" s="1297"/>
      <c r="X22" s="745"/>
      <c r="Y22" s="745"/>
      <c r="Z22" s="1305"/>
      <c r="AB22" s="952"/>
    </row>
    <row r="23" spans="1:29" ht="18.75" x14ac:dyDescent="0.25">
      <c r="A23" s="1530" t="s">
        <v>291</v>
      </c>
      <c r="B23" s="1531" t="s">
        <v>897</v>
      </c>
      <c r="C23" s="1514"/>
      <c r="D23" s="1054" t="s">
        <v>963</v>
      </c>
      <c r="E23" s="1419">
        <f>E30</f>
        <v>0.39</v>
      </c>
      <c r="F23" s="1514"/>
      <c r="G23" s="1514"/>
      <c r="H23" s="1485">
        <f>H26+H30+H43</f>
        <v>17.024000000000001</v>
      </c>
      <c r="I23" s="1485">
        <f>I26+I30+I43</f>
        <v>17.024000000000001</v>
      </c>
      <c r="J23" s="1485">
        <f>J26+J30+J43</f>
        <v>0</v>
      </c>
      <c r="K23" s="843" t="s">
        <v>963</v>
      </c>
      <c r="L23" s="1415">
        <f>L30</f>
        <v>0.39</v>
      </c>
      <c r="M23" s="1415">
        <f t="shared" ref="M23:P23" si="3">M30</f>
        <v>0</v>
      </c>
      <c r="N23" s="1415">
        <f t="shared" si="3"/>
        <v>0</v>
      </c>
      <c r="O23" s="1415">
        <f t="shared" si="3"/>
        <v>0</v>
      </c>
      <c r="P23" s="1415">
        <f t="shared" si="3"/>
        <v>0</v>
      </c>
      <c r="Q23" s="1416">
        <f>SUM(L23:P23)</f>
        <v>0.39</v>
      </c>
      <c r="R23" s="1505">
        <f>R30+R43</f>
        <v>3.2309999999999999</v>
      </c>
      <c r="S23" s="1505">
        <f>S30+S43</f>
        <v>0.98399999999999999</v>
      </c>
      <c r="T23" s="1505">
        <f>T30+T43</f>
        <v>6.3359999999999994</v>
      </c>
      <c r="U23" s="1505">
        <f>U30+U43</f>
        <v>5.2090000000000005</v>
      </c>
      <c r="V23" s="1505">
        <f>V30+V43</f>
        <v>1.264</v>
      </c>
      <c r="W23" s="1507">
        <f>SUM(R23:V23)</f>
        <v>17.023999999999997</v>
      </c>
      <c r="X23" s="745"/>
      <c r="Y23" s="746" t="e">
        <f>SUM(W25:W34,#REF!,W39:W40,#REF!,#REF!)</f>
        <v>#REF!</v>
      </c>
      <c r="Z23" s="1542"/>
      <c r="AB23" s="952"/>
    </row>
    <row r="24" spans="1:29" ht="18.75" x14ac:dyDescent="0.25">
      <c r="A24" s="1530"/>
      <c r="B24" s="1531"/>
      <c r="C24" s="1515"/>
      <c r="D24" s="1054" t="s">
        <v>964</v>
      </c>
      <c r="E24" s="1419">
        <v>0</v>
      </c>
      <c r="F24" s="1515"/>
      <c r="G24" s="1515"/>
      <c r="H24" s="1523"/>
      <c r="I24" s="1523"/>
      <c r="J24" s="1523"/>
      <c r="K24" s="843" t="s">
        <v>964</v>
      </c>
      <c r="L24" s="1415">
        <v>0</v>
      </c>
      <c r="M24" s="1415">
        <v>0</v>
      </c>
      <c r="N24" s="1415">
        <v>0</v>
      </c>
      <c r="O24" s="1415">
        <v>0</v>
      </c>
      <c r="P24" s="1415">
        <v>0</v>
      </c>
      <c r="Q24" s="1416">
        <f t="shared" ref="Q24:Q25" si="4">SUM(L24:P24)</f>
        <v>0</v>
      </c>
      <c r="R24" s="1509"/>
      <c r="S24" s="1509"/>
      <c r="T24" s="1509"/>
      <c r="U24" s="1509"/>
      <c r="V24" s="1509"/>
      <c r="W24" s="1506"/>
      <c r="X24" s="745"/>
      <c r="Y24" s="745"/>
      <c r="Z24" s="1543"/>
      <c r="AB24" s="952"/>
      <c r="AC24" s="952"/>
    </row>
    <row r="25" spans="1:29" ht="17.25" customHeight="1" x14ac:dyDescent="0.25">
      <c r="A25" s="1530"/>
      <c r="B25" s="1531"/>
      <c r="C25" s="1534"/>
      <c r="D25" s="1054" t="s">
        <v>965</v>
      </c>
      <c r="E25" s="1419">
        <f>E32+E43</f>
        <v>78</v>
      </c>
      <c r="F25" s="1534"/>
      <c r="G25" s="1534"/>
      <c r="H25" s="1486"/>
      <c r="I25" s="1486"/>
      <c r="J25" s="1486"/>
      <c r="K25" s="843" t="s">
        <v>965</v>
      </c>
      <c r="L25" s="1415"/>
      <c r="M25" s="1415"/>
      <c r="N25" s="1415"/>
      <c r="O25" s="1415"/>
      <c r="P25" s="1415"/>
      <c r="Q25" s="1416">
        <f t="shared" si="4"/>
        <v>0</v>
      </c>
      <c r="R25" s="1510"/>
      <c r="S25" s="1510"/>
      <c r="T25" s="1510"/>
      <c r="U25" s="1510"/>
      <c r="V25" s="1510"/>
      <c r="W25" s="1508"/>
      <c r="X25" s="746">
        <f>W25-H25</f>
        <v>0</v>
      </c>
      <c r="Y25" s="745"/>
      <c r="Z25" s="1544"/>
    </row>
    <row r="26" spans="1:29" ht="19.5" hidden="1" customHeight="1" x14ac:dyDescent="0.25">
      <c r="A26" s="1532" t="s">
        <v>898</v>
      </c>
      <c r="B26" s="1533" t="s">
        <v>424</v>
      </c>
      <c r="C26" s="1502"/>
      <c r="D26" s="1052" t="s">
        <v>963</v>
      </c>
      <c r="E26" s="1420">
        <v>0</v>
      </c>
      <c r="F26" s="1514"/>
      <c r="G26" s="1514"/>
      <c r="H26" s="1535">
        <f>H29</f>
        <v>0</v>
      </c>
      <c r="I26" s="1535">
        <f>I29</f>
        <v>0</v>
      </c>
      <c r="J26" s="1524"/>
      <c r="K26" s="843" t="s">
        <v>963</v>
      </c>
      <c r="L26" s="1417"/>
      <c r="M26" s="1417"/>
      <c r="N26" s="1417"/>
      <c r="O26" s="1417"/>
      <c r="P26" s="1417"/>
      <c r="Q26" s="1416"/>
      <c r="R26" s="1507">
        <f>R29</f>
        <v>0</v>
      </c>
      <c r="S26" s="1507">
        <f t="shared" ref="S26:V26" si="5">S29</f>
        <v>0</v>
      </c>
      <c r="T26" s="1507">
        <f t="shared" si="5"/>
        <v>0</v>
      </c>
      <c r="U26" s="1507">
        <f t="shared" si="5"/>
        <v>0</v>
      </c>
      <c r="V26" s="1507">
        <f t="shared" si="5"/>
        <v>0</v>
      </c>
      <c r="W26" s="1507">
        <f t="shared" ref="W26" si="6">SUM(R26:V26)</f>
        <v>0</v>
      </c>
      <c r="X26" s="746">
        <f t="shared" ref="X26:X61" si="7">W26-H26</f>
        <v>0</v>
      </c>
      <c r="Y26" s="745"/>
      <c r="Z26" s="1276"/>
    </row>
    <row r="27" spans="1:29" ht="23.25" hidden="1" customHeight="1" x14ac:dyDescent="0.25">
      <c r="A27" s="1532"/>
      <c r="B27" s="1533"/>
      <c r="C27" s="1503"/>
      <c r="D27" s="1052" t="s">
        <v>964</v>
      </c>
      <c r="E27" s="1420">
        <v>0</v>
      </c>
      <c r="F27" s="1515"/>
      <c r="G27" s="1515"/>
      <c r="H27" s="1522"/>
      <c r="I27" s="1522"/>
      <c r="J27" s="1525"/>
      <c r="K27" s="843" t="s">
        <v>964</v>
      </c>
      <c r="L27" s="1417"/>
      <c r="M27" s="1417"/>
      <c r="N27" s="1417"/>
      <c r="O27" s="1417"/>
      <c r="P27" s="1417"/>
      <c r="Q27" s="1416"/>
      <c r="R27" s="1506"/>
      <c r="S27" s="1506"/>
      <c r="T27" s="1506"/>
      <c r="U27" s="1506"/>
      <c r="V27" s="1506"/>
      <c r="W27" s="1506"/>
      <c r="X27" s="746">
        <f t="shared" si="7"/>
        <v>0</v>
      </c>
      <c r="Y27" s="745"/>
      <c r="Z27" s="1276"/>
    </row>
    <row r="28" spans="1:29" ht="21.75" hidden="1" customHeight="1" x14ac:dyDescent="0.25">
      <c r="A28" s="1532"/>
      <c r="B28" s="1533"/>
      <c r="C28" s="1504"/>
      <c r="D28" s="1052" t="s">
        <v>965</v>
      </c>
      <c r="E28" s="1420">
        <v>0</v>
      </c>
      <c r="F28" s="1534"/>
      <c r="G28" s="1534"/>
      <c r="H28" s="1536"/>
      <c r="I28" s="1536"/>
      <c r="J28" s="1526"/>
      <c r="K28" s="843" t="s">
        <v>965</v>
      </c>
      <c r="L28" s="1417"/>
      <c r="M28" s="1417"/>
      <c r="N28" s="1417"/>
      <c r="O28" s="1417"/>
      <c r="P28" s="1417"/>
      <c r="Q28" s="1416"/>
      <c r="R28" s="1508"/>
      <c r="S28" s="1508"/>
      <c r="T28" s="1508"/>
      <c r="U28" s="1508"/>
      <c r="V28" s="1508"/>
      <c r="W28" s="1508"/>
      <c r="X28" s="746">
        <f t="shared" si="7"/>
        <v>0</v>
      </c>
      <c r="Y28" s="745"/>
      <c r="Z28" s="1276"/>
    </row>
    <row r="29" spans="1:29" ht="21.75" hidden="1" customHeight="1" x14ac:dyDescent="0.25">
      <c r="A29" s="993"/>
      <c r="B29" s="994"/>
      <c r="C29" s="995"/>
      <c r="D29" s="1052"/>
      <c r="E29" s="1420"/>
      <c r="F29" s="992"/>
      <c r="G29" s="992"/>
      <c r="H29" s="1141"/>
      <c r="I29" s="1141"/>
      <c r="J29" s="1142"/>
      <c r="K29" s="843"/>
      <c r="L29" s="1418"/>
      <c r="M29" s="584"/>
      <c r="N29" s="1418"/>
      <c r="O29" s="1418"/>
      <c r="P29" s="1418"/>
      <c r="Q29" s="1418"/>
      <c r="R29" s="1147"/>
      <c r="S29" s="1147"/>
      <c r="T29" s="1147"/>
      <c r="U29" s="1147"/>
      <c r="V29" s="1147"/>
      <c r="W29" s="1147"/>
      <c r="X29" s="746"/>
      <c r="Y29" s="745"/>
      <c r="Z29" s="1276"/>
    </row>
    <row r="30" spans="1:29" ht="21.75" customHeight="1" x14ac:dyDescent="0.25">
      <c r="A30" s="1496" t="s">
        <v>898</v>
      </c>
      <c r="B30" s="1499" t="s">
        <v>1010</v>
      </c>
      <c r="C30" s="1502"/>
      <c r="D30" s="1054" t="s">
        <v>963</v>
      </c>
      <c r="E30" s="1420">
        <f>E34</f>
        <v>0.39</v>
      </c>
      <c r="F30" s="1514"/>
      <c r="G30" s="1514"/>
      <c r="H30" s="1485">
        <f>SUM(H33:H42)</f>
        <v>14.288</v>
      </c>
      <c r="I30" s="1485">
        <f t="shared" ref="I30:J30" si="8">SUM(I33:I42)</f>
        <v>14.288</v>
      </c>
      <c r="J30" s="1485">
        <f t="shared" si="8"/>
        <v>0</v>
      </c>
      <c r="K30" s="843" t="s">
        <v>963</v>
      </c>
      <c r="L30" s="1417">
        <v>0.39</v>
      </c>
      <c r="M30" s="1417"/>
      <c r="N30" s="1417"/>
      <c r="O30" s="1417"/>
      <c r="P30" s="1417"/>
      <c r="Q30" s="1417">
        <f>Q34</f>
        <v>0.39</v>
      </c>
      <c r="R30" s="1505">
        <f>SUM(R33:R42)</f>
        <v>2.319</v>
      </c>
      <c r="S30" s="1505">
        <f t="shared" ref="S30:V30" si="9">SUM(S33:S42)</f>
        <v>0.52800000000000002</v>
      </c>
      <c r="T30" s="1505">
        <f t="shared" si="9"/>
        <v>5.4239999999999995</v>
      </c>
      <c r="U30" s="1505">
        <f t="shared" si="9"/>
        <v>4.7530000000000001</v>
      </c>
      <c r="V30" s="1505">
        <f t="shared" si="9"/>
        <v>1.264</v>
      </c>
      <c r="W30" s="1507">
        <f>SUM(R30:V31)</f>
        <v>14.287999999999998</v>
      </c>
      <c r="X30" s="746"/>
      <c r="Y30" s="745"/>
      <c r="Z30" s="1542"/>
    </row>
    <row r="31" spans="1:29" ht="21.75" customHeight="1" x14ac:dyDescent="0.25">
      <c r="A31" s="1497"/>
      <c r="B31" s="1500"/>
      <c r="C31" s="1503"/>
      <c r="D31" s="1054" t="s">
        <v>964</v>
      </c>
      <c r="E31" s="1419">
        <v>0</v>
      </c>
      <c r="F31" s="1515"/>
      <c r="G31" s="1515"/>
      <c r="H31" s="1522"/>
      <c r="I31" s="1522"/>
      <c r="J31" s="1522"/>
      <c r="K31" s="843" t="s">
        <v>964</v>
      </c>
      <c r="L31" s="1034"/>
      <c r="M31" s="1034"/>
      <c r="N31" s="1034"/>
      <c r="O31" s="1034"/>
      <c r="P31" s="1034"/>
      <c r="Q31" s="1034"/>
      <c r="R31" s="1506"/>
      <c r="S31" s="1506"/>
      <c r="T31" s="1506"/>
      <c r="U31" s="1506"/>
      <c r="V31" s="1506"/>
      <c r="W31" s="1506"/>
      <c r="X31" s="746"/>
      <c r="Y31" s="745"/>
      <c r="Z31" s="1543"/>
    </row>
    <row r="32" spans="1:29" ht="21.75" customHeight="1" x14ac:dyDescent="0.25">
      <c r="A32" s="1498"/>
      <c r="B32" s="1501"/>
      <c r="C32" s="1504"/>
      <c r="D32" s="1054" t="s">
        <v>965</v>
      </c>
      <c r="E32" s="1419">
        <f>E33+E35+E36+E37+E38+E39+E40+E42+E41</f>
        <v>72</v>
      </c>
      <c r="F32" s="1301"/>
      <c r="G32" s="1301"/>
      <c r="H32" s="1302"/>
      <c r="I32" s="1302"/>
      <c r="J32" s="1302"/>
      <c r="K32" s="843" t="s">
        <v>965</v>
      </c>
      <c r="L32" s="1034"/>
      <c r="M32" s="1034"/>
      <c r="N32" s="1034"/>
      <c r="O32" s="1034"/>
      <c r="P32" s="1034"/>
      <c r="Q32" s="1034"/>
      <c r="R32" s="1298"/>
      <c r="S32" s="1298"/>
      <c r="T32" s="1298"/>
      <c r="U32" s="1298"/>
      <c r="V32" s="1298"/>
      <c r="W32" s="1298"/>
      <c r="X32" s="746"/>
      <c r="Y32" s="745"/>
      <c r="Z32" s="1544"/>
    </row>
    <row r="33" spans="1:26" ht="61.5" customHeight="1" x14ac:dyDescent="0.25">
      <c r="A33" s="877" t="s">
        <v>571</v>
      </c>
      <c r="B33" s="5" t="s">
        <v>1171</v>
      </c>
      <c r="C33" s="812" t="s">
        <v>991</v>
      </c>
      <c r="D33" s="1052" t="s">
        <v>965</v>
      </c>
      <c r="E33" s="1052">
        <v>10</v>
      </c>
      <c r="F33" s="1053" t="s">
        <v>960</v>
      </c>
      <c r="G33" s="1053" t="s">
        <v>960</v>
      </c>
      <c r="H33" s="1140">
        <f t="shared" ref="H33:H44" si="10">W33+J33</f>
        <v>1.268</v>
      </c>
      <c r="I33" s="1140">
        <f t="shared" ref="I33:I42" si="11">H33-J33</f>
        <v>1.268</v>
      </c>
      <c r="J33" s="1143"/>
      <c r="K33" s="844"/>
      <c r="L33" s="837"/>
      <c r="M33" s="493"/>
      <c r="N33" s="837"/>
      <c r="O33" s="837"/>
      <c r="P33" s="837"/>
      <c r="Q33" s="493"/>
      <c r="R33" s="1148">
        <v>1.268</v>
      </c>
      <c r="S33" s="1149"/>
      <c r="T33" s="1149"/>
      <c r="U33" s="1149"/>
      <c r="V33" s="1149"/>
      <c r="W33" s="1149">
        <f t="shared" ref="W33:W42" si="12">SUM(R33:V33)</f>
        <v>1.268</v>
      </c>
      <c r="X33" s="746">
        <f t="shared" si="7"/>
        <v>0</v>
      </c>
      <c r="Y33" s="745"/>
      <c r="Z33" s="1277" t="str">
        <f>пр.2.2!D27</f>
        <v xml:space="preserve">г.о. Троицк, ул. Октябрьский проспект д. 12      </v>
      </c>
    </row>
    <row r="34" spans="1:26" ht="48" customHeight="1" x14ac:dyDescent="0.25">
      <c r="A34" s="877" t="s">
        <v>572</v>
      </c>
      <c r="B34" s="5" t="s">
        <v>1172</v>
      </c>
      <c r="C34" s="812" t="s">
        <v>991</v>
      </c>
      <c r="D34" s="1052" t="s">
        <v>966</v>
      </c>
      <c r="E34" s="1050">
        <v>0.39</v>
      </c>
      <c r="F34" s="1053" t="s">
        <v>960</v>
      </c>
      <c r="G34" s="1053" t="s">
        <v>960</v>
      </c>
      <c r="H34" s="1140">
        <f t="shared" si="10"/>
        <v>1.0509999999999999</v>
      </c>
      <c r="I34" s="1140">
        <f t="shared" si="11"/>
        <v>1.0509999999999999</v>
      </c>
      <c r="J34" s="1143"/>
      <c r="K34" s="844" t="s">
        <v>966</v>
      </c>
      <c r="L34" s="1069">
        <v>0.39</v>
      </c>
      <c r="M34" s="1069"/>
      <c r="N34" s="837"/>
      <c r="O34" s="837"/>
      <c r="P34" s="837"/>
      <c r="Q34" s="1069">
        <v>0.39</v>
      </c>
      <c r="R34" s="1149">
        <v>1.0509999999999999</v>
      </c>
      <c r="S34" s="1149"/>
      <c r="T34" s="1149"/>
      <c r="U34" s="1149"/>
      <c r="V34" s="1149"/>
      <c r="W34" s="1149">
        <f t="shared" si="12"/>
        <v>1.0509999999999999</v>
      </c>
      <c r="X34" s="746">
        <f t="shared" si="7"/>
        <v>0</v>
      </c>
      <c r="Y34" s="745"/>
      <c r="Z34" s="1277" t="str">
        <f>пр.2.2!D28</f>
        <v>г.о. Троицк, ул. Текстильщиков</v>
      </c>
    </row>
    <row r="35" spans="1:26" ht="47.25" customHeight="1" x14ac:dyDescent="0.25">
      <c r="A35" s="877" t="s">
        <v>899</v>
      </c>
      <c r="B35" s="738" t="s">
        <v>1173</v>
      </c>
      <c r="C35" s="812" t="s">
        <v>991</v>
      </c>
      <c r="D35" s="1052" t="s">
        <v>965</v>
      </c>
      <c r="E35" s="1052">
        <v>1</v>
      </c>
      <c r="F35" s="1053" t="s">
        <v>961</v>
      </c>
      <c r="G35" s="1052">
        <v>2017</v>
      </c>
      <c r="H35" s="1140">
        <f t="shared" si="10"/>
        <v>0.52800000000000002</v>
      </c>
      <c r="I35" s="1140">
        <f t="shared" si="11"/>
        <v>0.52800000000000002</v>
      </c>
      <c r="J35" s="1143"/>
      <c r="K35" s="844"/>
      <c r="L35" s="837"/>
      <c r="M35" s="493"/>
      <c r="N35" s="837"/>
      <c r="O35" s="837"/>
      <c r="P35" s="837"/>
      <c r="Q35" s="493"/>
      <c r="R35" s="1149"/>
      <c r="S35" s="1149">
        <v>0.52800000000000002</v>
      </c>
      <c r="T35" s="1149"/>
      <c r="U35" s="1149"/>
      <c r="V35" s="1149"/>
      <c r="W35" s="1149">
        <f t="shared" si="12"/>
        <v>0.52800000000000002</v>
      </c>
      <c r="X35" s="746">
        <f t="shared" si="7"/>
        <v>0</v>
      </c>
      <c r="Y35" s="745"/>
      <c r="Z35" s="1277" t="str">
        <f>пр.2.2!D29</f>
        <v>г.о.Троицк, ул. Пушковых</v>
      </c>
    </row>
    <row r="36" spans="1:26" ht="54.75" customHeight="1" x14ac:dyDescent="0.25">
      <c r="A36" s="877" t="s">
        <v>901</v>
      </c>
      <c r="B36" s="5" t="s">
        <v>1174</v>
      </c>
      <c r="C36" s="812" t="s">
        <v>991</v>
      </c>
      <c r="D36" s="1052" t="s">
        <v>965</v>
      </c>
      <c r="E36" s="1050">
        <v>8</v>
      </c>
      <c r="F36" s="1053" t="s">
        <v>962</v>
      </c>
      <c r="G36" s="1053" t="s">
        <v>962</v>
      </c>
      <c r="H36" s="1140">
        <f t="shared" si="10"/>
        <v>1.109</v>
      </c>
      <c r="I36" s="1140">
        <f t="shared" si="11"/>
        <v>1.109</v>
      </c>
      <c r="J36" s="1143"/>
      <c r="K36" s="844"/>
      <c r="L36" s="837"/>
      <c r="M36" s="493"/>
      <c r="N36" s="837"/>
      <c r="O36" s="837"/>
      <c r="P36" s="837"/>
      <c r="Q36" s="493"/>
      <c r="R36" s="1149"/>
      <c r="S36" s="1149"/>
      <c r="T36" s="1149">
        <v>1.109</v>
      </c>
      <c r="U36" s="1149"/>
      <c r="V36" s="1149"/>
      <c r="W36" s="1149">
        <f t="shared" si="12"/>
        <v>1.109</v>
      </c>
      <c r="X36" s="746">
        <f t="shared" si="7"/>
        <v>0</v>
      </c>
      <c r="Y36" s="745"/>
      <c r="Z36" s="1277" t="str">
        <f>пр.2.2!D30</f>
        <v xml:space="preserve"> г.о.Троицк, Сиреневый бульвар д. 3</v>
      </c>
    </row>
    <row r="37" spans="1:26" ht="39.75" customHeight="1" x14ac:dyDescent="0.25">
      <c r="A37" s="877" t="s">
        <v>903</v>
      </c>
      <c r="B37" s="5" t="s">
        <v>1175</v>
      </c>
      <c r="C37" s="812" t="s">
        <v>991</v>
      </c>
      <c r="D37" s="1052" t="s">
        <v>965</v>
      </c>
      <c r="E37" s="1050">
        <v>12</v>
      </c>
      <c r="F37" s="1053" t="s">
        <v>962</v>
      </c>
      <c r="G37" s="1053" t="s">
        <v>962</v>
      </c>
      <c r="H37" s="1140">
        <f t="shared" si="10"/>
        <v>3.0329999999999999</v>
      </c>
      <c r="I37" s="1140">
        <f t="shared" si="11"/>
        <v>3.0329999999999999</v>
      </c>
      <c r="J37" s="1143"/>
      <c r="K37" s="844"/>
      <c r="L37" s="837"/>
      <c r="M37" s="493"/>
      <c r="N37" s="837"/>
      <c r="O37" s="837"/>
      <c r="P37" s="837"/>
      <c r="Q37" s="493"/>
      <c r="R37" s="1149"/>
      <c r="S37" s="1149"/>
      <c r="T37" s="1149">
        <v>3.0329999999999999</v>
      </c>
      <c r="U37" s="1149"/>
      <c r="V37" s="1149"/>
      <c r="W37" s="1149">
        <f t="shared" si="12"/>
        <v>3.0329999999999999</v>
      </c>
      <c r="X37" s="746">
        <f t="shared" si="7"/>
        <v>0</v>
      </c>
      <c r="Y37" s="745"/>
      <c r="Z37" s="1277" t="str">
        <f>пр.2.2!D31</f>
        <v>г.о. Троицк, ул. Центральная, д.26</v>
      </c>
    </row>
    <row r="38" spans="1:26" ht="40.5" customHeight="1" x14ac:dyDescent="0.25">
      <c r="A38" s="877" t="s">
        <v>905</v>
      </c>
      <c r="B38" s="5" t="s">
        <v>1176</v>
      </c>
      <c r="C38" s="812" t="s">
        <v>991</v>
      </c>
      <c r="D38" s="1052" t="s">
        <v>965</v>
      </c>
      <c r="E38" s="1052">
        <v>10</v>
      </c>
      <c r="F38" s="1053" t="s">
        <v>962</v>
      </c>
      <c r="G38" s="1052">
        <v>2019</v>
      </c>
      <c r="H38" s="1140">
        <f t="shared" si="10"/>
        <v>2.6870000000000003</v>
      </c>
      <c r="I38" s="1140">
        <f t="shared" si="11"/>
        <v>2.6870000000000003</v>
      </c>
      <c r="J38" s="1074"/>
      <c r="K38" s="552"/>
      <c r="L38" s="837"/>
      <c r="M38" s="493"/>
      <c r="N38" s="837"/>
      <c r="O38" s="837"/>
      <c r="P38" s="837"/>
      <c r="Q38" s="493"/>
      <c r="R38" s="1150"/>
      <c r="S38" s="1150"/>
      <c r="T38" s="1148">
        <v>1.282</v>
      </c>
      <c r="U38" s="1148">
        <v>1.405</v>
      </c>
      <c r="V38" s="1148"/>
      <c r="W38" s="1149">
        <f t="shared" si="12"/>
        <v>2.6870000000000003</v>
      </c>
      <c r="X38" s="746"/>
      <c r="Y38" s="747"/>
      <c r="Z38" s="1277" t="str">
        <f>пр.2.2!D32</f>
        <v>г.о.Троицк, ул.Юбилейная, д.3</v>
      </c>
    </row>
    <row r="39" spans="1:26" ht="51" customHeight="1" x14ac:dyDescent="0.3">
      <c r="A39" s="877" t="s">
        <v>906</v>
      </c>
      <c r="B39" s="5" t="s">
        <v>1177</v>
      </c>
      <c r="C39" s="812" t="s">
        <v>991</v>
      </c>
      <c r="D39" s="1052" t="s">
        <v>965</v>
      </c>
      <c r="E39" s="1052">
        <v>10</v>
      </c>
      <c r="F39" s="1053" t="s">
        <v>1017</v>
      </c>
      <c r="G39" s="1052">
        <v>2019</v>
      </c>
      <c r="H39" s="1140">
        <f t="shared" si="10"/>
        <v>1.272</v>
      </c>
      <c r="I39" s="1140">
        <f t="shared" si="11"/>
        <v>1.272</v>
      </c>
      <c r="J39" s="1074"/>
      <c r="K39" s="552"/>
      <c r="L39" s="837"/>
      <c r="M39" s="493"/>
      <c r="N39" s="837"/>
      <c r="O39" s="837"/>
      <c r="P39" s="845"/>
      <c r="Q39" s="493"/>
      <c r="R39" s="1148"/>
      <c r="S39" s="1148"/>
      <c r="T39" s="1148"/>
      <c r="U39" s="1148">
        <v>1.272</v>
      </c>
      <c r="V39" s="1148"/>
      <c r="W39" s="1149">
        <f t="shared" si="12"/>
        <v>1.272</v>
      </c>
      <c r="X39" s="746">
        <f t="shared" si="7"/>
        <v>0</v>
      </c>
      <c r="Y39" s="748"/>
      <c r="Z39" s="1277" t="str">
        <f>пр.2.2!D33</f>
        <v>г.о. Троицк, м-н "В" д. 32</v>
      </c>
    </row>
    <row r="40" spans="1:26" ht="50.25" customHeight="1" x14ac:dyDescent="0.25">
      <c r="A40" s="877" t="s">
        <v>907</v>
      </c>
      <c r="B40" s="5" t="s">
        <v>1178</v>
      </c>
      <c r="C40" s="812" t="s">
        <v>991</v>
      </c>
      <c r="D40" s="1052" t="s">
        <v>965</v>
      </c>
      <c r="E40" s="1052">
        <v>10</v>
      </c>
      <c r="F40" s="1053" t="s">
        <v>1017</v>
      </c>
      <c r="G40" s="1052">
        <v>2019</v>
      </c>
      <c r="H40" s="1140">
        <f t="shared" si="10"/>
        <v>1.272</v>
      </c>
      <c r="I40" s="1140">
        <f t="shared" si="11"/>
        <v>1.272</v>
      </c>
      <c r="J40" s="1143"/>
      <c r="K40" s="493"/>
      <c r="L40" s="837"/>
      <c r="M40" s="493"/>
      <c r="N40" s="837"/>
      <c r="O40" s="837"/>
      <c r="P40" s="837"/>
      <c r="Q40" s="493"/>
      <c r="R40" s="1148"/>
      <c r="S40" s="1148"/>
      <c r="T40" s="1148"/>
      <c r="U40" s="1148">
        <v>1.272</v>
      </c>
      <c r="V40" s="1148"/>
      <c r="W40" s="1149">
        <f t="shared" si="12"/>
        <v>1.272</v>
      </c>
      <c r="X40" s="746">
        <f t="shared" si="7"/>
        <v>0</v>
      </c>
      <c r="Y40" s="748"/>
      <c r="Z40" s="1277" t="str">
        <f>пр.2.2!D34</f>
        <v xml:space="preserve"> г.о. Троицк, ул. Лесная, д.4</v>
      </c>
    </row>
    <row r="41" spans="1:26" ht="42" customHeight="1" x14ac:dyDescent="0.25">
      <c r="A41" s="877" t="s">
        <v>909</v>
      </c>
      <c r="B41" s="5" t="s">
        <v>1179</v>
      </c>
      <c r="C41" s="812" t="s">
        <v>991</v>
      </c>
      <c r="D41" s="1052" t="s">
        <v>965</v>
      </c>
      <c r="E41" s="1052">
        <v>3</v>
      </c>
      <c r="F41" s="1053" t="s">
        <v>1017</v>
      </c>
      <c r="G41" s="1052">
        <v>2019</v>
      </c>
      <c r="H41" s="1140">
        <f t="shared" si="10"/>
        <v>0.80400000000000005</v>
      </c>
      <c r="I41" s="1140">
        <f t="shared" si="11"/>
        <v>0.80400000000000005</v>
      </c>
      <c r="J41" s="1074"/>
      <c r="K41" s="997"/>
      <c r="L41" s="1020"/>
      <c r="M41" s="1020"/>
      <c r="N41" s="1020"/>
      <c r="O41" s="1020"/>
      <c r="P41" s="1020"/>
      <c r="Q41" s="1021"/>
      <c r="R41" s="1148"/>
      <c r="S41" s="1148"/>
      <c r="T41" s="1148"/>
      <c r="U41" s="1148">
        <v>0.80400000000000005</v>
      </c>
      <c r="V41" s="1148"/>
      <c r="W41" s="1149">
        <f t="shared" si="12"/>
        <v>0.80400000000000005</v>
      </c>
      <c r="X41" s="746">
        <f t="shared" si="7"/>
        <v>0</v>
      </c>
      <c r="Y41" s="748"/>
      <c r="Z41" s="1277" t="str">
        <f>пр.2.2!D35</f>
        <v>г.о. Троицк, ул. Текстильщиков</v>
      </c>
    </row>
    <row r="42" spans="1:26" ht="56.25" customHeight="1" x14ac:dyDescent="0.25">
      <c r="A42" s="877" t="s">
        <v>910</v>
      </c>
      <c r="B42" s="5" t="s">
        <v>1180</v>
      </c>
      <c r="C42" s="812" t="s">
        <v>991</v>
      </c>
      <c r="D42" s="1052" t="s">
        <v>965</v>
      </c>
      <c r="E42" s="1052">
        <v>8</v>
      </c>
      <c r="F42" s="1053" t="s">
        <v>1018</v>
      </c>
      <c r="G42" s="1052">
        <v>2020</v>
      </c>
      <c r="H42" s="1140">
        <f t="shared" si="10"/>
        <v>1.264</v>
      </c>
      <c r="I42" s="1140">
        <f t="shared" si="11"/>
        <v>1.264</v>
      </c>
      <c r="J42" s="1074"/>
      <c r="K42" s="493"/>
      <c r="L42" s="1020"/>
      <c r="M42" s="1020"/>
      <c r="N42" s="1020"/>
      <c r="O42" s="1020"/>
      <c r="P42" s="1020"/>
      <c r="Q42" s="1021"/>
      <c r="R42" s="1148"/>
      <c r="S42" s="1148"/>
      <c r="T42" s="1148"/>
      <c r="U42" s="1148"/>
      <c r="V42" s="1148">
        <v>1.264</v>
      </c>
      <c r="W42" s="1149">
        <f t="shared" si="12"/>
        <v>1.264</v>
      </c>
      <c r="X42" s="746">
        <f t="shared" si="7"/>
        <v>0</v>
      </c>
      <c r="Y42" s="748"/>
      <c r="Z42" s="1277" t="str">
        <f>пр.2.2!D36</f>
        <v xml:space="preserve">г.о. Троицк, ул. Октябрьский проспект д. 18      </v>
      </c>
    </row>
    <row r="43" spans="1:26" ht="26.25" customHeight="1" x14ac:dyDescent="0.3">
      <c r="A43" s="1282" t="s">
        <v>1009</v>
      </c>
      <c r="B43" s="1283" t="s">
        <v>425</v>
      </c>
      <c r="C43" s="1071"/>
      <c r="D43" s="1052" t="s">
        <v>965</v>
      </c>
      <c r="E43" s="1050">
        <f>E44+E45</f>
        <v>6</v>
      </c>
      <c r="F43" s="1053"/>
      <c r="G43" s="1052"/>
      <c r="H43" s="1073">
        <f>SUM(H44:H45)</f>
        <v>2.7360000000000002</v>
      </c>
      <c r="I43" s="1073">
        <f>SUM(I44:I45)</f>
        <v>2.7360000000000002</v>
      </c>
      <c r="J43" s="1073">
        <f t="shared" ref="J43" si="13">J44</f>
        <v>0</v>
      </c>
      <c r="K43" s="493" t="s">
        <v>965</v>
      </c>
      <c r="L43" s="837"/>
      <c r="M43" s="493"/>
      <c r="N43" s="837"/>
      <c r="O43" s="847"/>
      <c r="P43" s="845"/>
      <c r="Q43" s="846"/>
      <c r="R43" s="1150">
        <f>SUM(R44:R45)</f>
        <v>0.91200000000000003</v>
      </c>
      <c r="S43" s="1324">
        <f t="shared" ref="S43:V43" si="14">SUM(S44:S45)</f>
        <v>0.45600000000000002</v>
      </c>
      <c r="T43" s="1324">
        <f t="shared" si="14"/>
        <v>0.91200000000000003</v>
      </c>
      <c r="U43" s="1324">
        <f t="shared" si="14"/>
        <v>0.45600000000000002</v>
      </c>
      <c r="V43" s="1324">
        <f t="shared" si="14"/>
        <v>0</v>
      </c>
      <c r="W43" s="1150">
        <f>SUM(R43:V43)</f>
        <v>2.7360000000000002</v>
      </c>
      <c r="X43" s="746">
        <f t="shared" si="7"/>
        <v>0</v>
      </c>
      <c r="Y43" s="748"/>
      <c r="Z43" s="1278"/>
    </row>
    <row r="44" spans="1:26" ht="45" customHeight="1" x14ac:dyDescent="0.3">
      <c r="A44" s="877" t="s">
        <v>571</v>
      </c>
      <c r="B44" s="5" t="s">
        <v>1181</v>
      </c>
      <c r="C44" s="493" t="s">
        <v>1053</v>
      </c>
      <c r="D44" s="1052" t="s">
        <v>965</v>
      </c>
      <c r="E44" s="1052">
        <v>3</v>
      </c>
      <c r="F44" s="1059" t="s">
        <v>960</v>
      </c>
      <c r="G44" s="1072">
        <v>2018</v>
      </c>
      <c r="H44" s="1140">
        <f t="shared" si="10"/>
        <v>1.3680000000000001</v>
      </c>
      <c r="I44" s="1140">
        <f t="shared" ref="I44" si="15">H44-J44</f>
        <v>1.3680000000000001</v>
      </c>
      <c r="J44" s="1074"/>
      <c r="K44" s="493" t="s">
        <v>965</v>
      </c>
      <c r="L44" s="837"/>
      <c r="M44" s="493"/>
      <c r="N44" s="837"/>
      <c r="O44" s="847"/>
      <c r="P44" s="845"/>
      <c r="Q44" s="846"/>
      <c r="R44" s="1148">
        <v>0.91200000000000003</v>
      </c>
      <c r="S44" s="1148"/>
      <c r="T44" s="1148">
        <v>0.45600000000000002</v>
      </c>
      <c r="U44" s="1148"/>
      <c r="V44" s="1148"/>
      <c r="W44" s="1148">
        <f>SUM(R44:V44)</f>
        <v>1.3680000000000001</v>
      </c>
      <c r="X44" s="746">
        <f t="shared" si="7"/>
        <v>0</v>
      </c>
      <c r="Y44" s="748"/>
      <c r="Z44" s="1278" t="s">
        <v>1105</v>
      </c>
    </row>
    <row r="45" spans="1:26" ht="40.5" customHeight="1" x14ac:dyDescent="0.3">
      <c r="A45" s="1331" t="s">
        <v>572</v>
      </c>
      <c r="B45" s="5" t="s">
        <v>1182</v>
      </c>
      <c r="C45" s="493" t="s">
        <v>1053</v>
      </c>
      <c r="D45" s="1052" t="s">
        <v>965</v>
      </c>
      <c r="E45" s="1052">
        <v>3</v>
      </c>
      <c r="F45" s="1321" t="s">
        <v>961</v>
      </c>
      <c r="G45" s="1072">
        <v>2019</v>
      </c>
      <c r="H45" s="1140">
        <f t="shared" ref="H45" si="16">W45+J45</f>
        <v>1.3680000000000001</v>
      </c>
      <c r="I45" s="1140">
        <f t="shared" ref="I45" si="17">H45-J45</f>
        <v>1.3680000000000001</v>
      </c>
      <c r="J45" s="1322"/>
      <c r="K45" s="493" t="s">
        <v>965</v>
      </c>
      <c r="L45" s="837"/>
      <c r="M45" s="493"/>
      <c r="N45" s="837"/>
      <c r="O45" s="847"/>
      <c r="P45" s="845"/>
      <c r="Q45" s="846"/>
      <c r="R45" s="1148"/>
      <c r="S45" s="1148">
        <v>0.45600000000000002</v>
      </c>
      <c r="T45" s="1148">
        <v>0.45600000000000002</v>
      </c>
      <c r="U45" s="1148">
        <v>0.45600000000000002</v>
      </c>
      <c r="V45" s="1148"/>
      <c r="W45" s="1148">
        <f>SUM(R45:V45)</f>
        <v>1.3680000000000001</v>
      </c>
      <c r="X45" s="746"/>
      <c r="Y45" s="748"/>
      <c r="Z45" s="1278" t="s">
        <v>1148</v>
      </c>
    </row>
    <row r="46" spans="1:26" ht="21" customHeight="1" x14ac:dyDescent="0.25">
      <c r="A46" s="1540" t="s">
        <v>572</v>
      </c>
      <c r="B46" s="1499" t="s">
        <v>929</v>
      </c>
      <c r="C46" s="1519"/>
      <c r="D46" s="493" t="s">
        <v>963</v>
      </c>
      <c r="E46" s="1410">
        <f>E48</f>
        <v>12.7</v>
      </c>
      <c r="F46" s="1520"/>
      <c r="G46" s="1520"/>
      <c r="H46" s="1488">
        <f>H48</f>
        <v>121.49599999999995</v>
      </c>
      <c r="I46" s="1488">
        <f t="shared" ref="I46:J46" si="18">I48</f>
        <v>121.49599999999995</v>
      </c>
      <c r="J46" s="1488">
        <f t="shared" si="18"/>
        <v>0</v>
      </c>
      <c r="K46" s="493" t="s">
        <v>963</v>
      </c>
      <c r="L46" s="1411">
        <f>L48</f>
        <v>4</v>
      </c>
      <c r="M46" s="1411">
        <f t="shared" ref="M46:P46" si="19">M48</f>
        <v>4</v>
      </c>
      <c r="N46" s="1411">
        <f t="shared" si="19"/>
        <v>2.4500000000000002</v>
      </c>
      <c r="O46" s="1411">
        <f t="shared" si="19"/>
        <v>1.5</v>
      </c>
      <c r="P46" s="1411">
        <f t="shared" si="19"/>
        <v>0.75</v>
      </c>
      <c r="Q46" s="1412">
        <f>SUM(L46:P46)</f>
        <v>12.7</v>
      </c>
      <c r="R46" s="1487">
        <f>R48</f>
        <v>34.439</v>
      </c>
      <c r="S46" s="1487">
        <f t="shared" ref="S46:V46" si="20">S48</f>
        <v>17.969000000000001</v>
      </c>
      <c r="T46" s="1487">
        <f t="shared" si="20"/>
        <v>42.701999999999998</v>
      </c>
      <c r="U46" s="1487">
        <f t="shared" si="20"/>
        <v>23.425999999999998</v>
      </c>
      <c r="V46" s="1487">
        <f t="shared" si="20"/>
        <v>2.96</v>
      </c>
      <c r="W46" s="1487">
        <f>SUM(R46:V47)</f>
        <v>121.496</v>
      </c>
      <c r="X46" s="746"/>
      <c r="Y46" s="748"/>
      <c r="Z46" s="1278"/>
    </row>
    <row r="47" spans="1:26" ht="22.5" customHeight="1" x14ac:dyDescent="0.25">
      <c r="A47" s="1541"/>
      <c r="B47" s="1501"/>
      <c r="C47" s="1519"/>
      <c r="D47" s="493" t="s">
        <v>964</v>
      </c>
      <c r="E47" s="1410">
        <f>E49</f>
        <v>13.419999999999998</v>
      </c>
      <c r="F47" s="1521"/>
      <c r="G47" s="1521"/>
      <c r="H47" s="1489"/>
      <c r="I47" s="1489"/>
      <c r="J47" s="1489"/>
      <c r="K47" s="493" t="s">
        <v>964</v>
      </c>
      <c r="L47" s="1411">
        <f>L49</f>
        <v>2.52</v>
      </c>
      <c r="M47" s="1411">
        <f t="shared" ref="M47:P47" si="21">M49</f>
        <v>2.5</v>
      </c>
      <c r="N47" s="1411">
        <f t="shared" si="21"/>
        <v>5.2</v>
      </c>
      <c r="O47" s="1411">
        <f t="shared" si="21"/>
        <v>3.2</v>
      </c>
      <c r="P47" s="1411">
        <f t="shared" si="21"/>
        <v>0</v>
      </c>
      <c r="Q47" s="1412">
        <f>SUM(L47:P47)</f>
        <v>13.419999999999998</v>
      </c>
      <c r="R47" s="1487"/>
      <c r="S47" s="1487"/>
      <c r="T47" s="1487"/>
      <c r="U47" s="1487"/>
      <c r="V47" s="1487"/>
      <c r="W47" s="1487"/>
      <c r="X47" s="746"/>
      <c r="Y47" s="748"/>
      <c r="Z47" s="1278"/>
    </row>
    <row r="48" spans="1:26" ht="19.5" customHeight="1" x14ac:dyDescent="0.25">
      <c r="A48" s="1537" t="s">
        <v>930</v>
      </c>
      <c r="B48" s="1499" t="s">
        <v>601</v>
      </c>
      <c r="C48" s="1539"/>
      <c r="D48" s="493" t="s">
        <v>963</v>
      </c>
      <c r="E48" s="1410">
        <f>Q48</f>
        <v>12.7</v>
      </c>
      <c r="F48" s="1514"/>
      <c r="G48" s="1514"/>
      <c r="H48" s="1485">
        <f>SUM(H50:H68)</f>
        <v>121.49599999999995</v>
      </c>
      <c r="I48" s="1485">
        <f>SUM(I50:I68)</f>
        <v>121.49599999999995</v>
      </c>
      <c r="J48" s="1485">
        <f>SUM(J50:J68)</f>
        <v>0</v>
      </c>
      <c r="K48" s="493" t="s">
        <v>963</v>
      </c>
      <c r="L48" s="1411">
        <f>L52+L54</f>
        <v>4</v>
      </c>
      <c r="M48" s="1411">
        <f>M50+M67+M68</f>
        <v>4</v>
      </c>
      <c r="N48" s="1411">
        <f>N56+N57+N59+N60+N63</f>
        <v>2.4500000000000002</v>
      </c>
      <c r="O48" s="1411">
        <f>O61+O65</f>
        <v>1.5</v>
      </c>
      <c r="P48" s="1411">
        <f>P58</f>
        <v>0.75</v>
      </c>
      <c r="Q48" s="1427">
        <f>SUM(L48:P48)</f>
        <v>12.7</v>
      </c>
      <c r="R48" s="1487">
        <f t="shared" ref="R48:W48" si="22">SUM(R50:R68)</f>
        <v>34.439</v>
      </c>
      <c r="S48" s="1487">
        <f t="shared" si="22"/>
        <v>17.969000000000001</v>
      </c>
      <c r="T48" s="1487">
        <f t="shared" si="22"/>
        <v>42.701999999999998</v>
      </c>
      <c r="U48" s="1487">
        <f t="shared" si="22"/>
        <v>23.425999999999998</v>
      </c>
      <c r="V48" s="1487">
        <f t="shared" si="22"/>
        <v>2.96</v>
      </c>
      <c r="W48" s="1487">
        <f t="shared" si="22"/>
        <v>121.49599999999995</v>
      </c>
      <c r="X48" s="746"/>
      <c r="Y48" s="748"/>
      <c r="Z48" s="1278"/>
    </row>
    <row r="49" spans="1:26" ht="23.25" customHeight="1" x14ac:dyDescent="0.25">
      <c r="A49" s="1538"/>
      <c r="B49" s="1501"/>
      <c r="C49" s="1539"/>
      <c r="D49" s="493" t="s">
        <v>964</v>
      </c>
      <c r="E49" s="1410">
        <f>Q49</f>
        <v>13.419999999999998</v>
      </c>
      <c r="F49" s="1534"/>
      <c r="G49" s="1534"/>
      <c r="H49" s="1486"/>
      <c r="I49" s="1486"/>
      <c r="J49" s="1486"/>
      <c r="K49" s="493" t="s">
        <v>964</v>
      </c>
      <c r="L49" s="1411">
        <f>L51+L53</f>
        <v>2.52</v>
      </c>
      <c r="M49" s="1411">
        <f>M66</f>
        <v>2.5</v>
      </c>
      <c r="N49" s="1411">
        <f>N55+N62</f>
        <v>5.2</v>
      </c>
      <c r="O49" s="1411">
        <f>O64</f>
        <v>3.2</v>
      </c>
      <c r="P49" s="1411">
        <f>P51+P53+P55</f>
        <v>0</v>
      </c>
      <c r="Q49" s="1412">
        <f t="shared" ref="Q49" si="23">SUM(L49:P49)</f>
        <v>13.419999999999998</v>
      </c>
      <c r="R49" s="1487"/>
      <c r="S49" s="1487"/>
      <c r="T49" s="1487"/>
      <c r="U49" s="1487"/>
      <c r="V49" s="1487"/>
      <c r="W49" s="1487"/>
      <c r="X49" s="746"/>
      <c r="Y49" s="748"/>
      <c r="Z49" s="1278"/>
    </row>
    <row r="50" spans="1:26" ht="67.5" customHeight="1" x14ac:dyDescent="0.25">
      <c r="A50" s="1010">
        <v>1</v>
      </c>
      <c r="B50" s="5" t="s">
        <v>1183</v>
      </c>
      <c r="C50" s="584" t="s">
        <v>1053</v>
      </c>
      <c r="D50" s="1056" t="s">
        <v>966</v>
      </c>
      <c r="E50" s="1056">
        <v>2</v>
      </c>
      <c r="F50" s="1058" t="s">
        <v>960</v>
      </c>
      <c r="G50" s="1056">
        <v>2017</v>
      </c>
      <c r="H50" s="1140">
        <f t="shared" ref="H50" si="24">W50+J50</f>
        <v>11.177</v>
      </c>
      <c r="I50" s="1140">
        <f t="shared" ref="I50" si="25">H50-J50</f>
        <v>11.177</v>
      </c>
      <c r="J50" s="1074"/>
      <c r="K50" s="493" t="s">
        <v>966</v>
      </c>
      <c r="L50" s="1020"/>
      <c r="M50" s="1020">
        <v>2</v>
      </c>
      <c r="N50" s="1020"/>
      <c r="O50" s="1022"/>
      <c r="P50" s="1023"/>
      <c r="Q50" s="1319">
        <v>2</v>
      </c>
      <c r="R50" s="1140">
        <v>7.7110000000000003</v>
      </c>
      <c r="S50" s="1140">
        <v>3.4660000000000002</v>
      </c>
      <c r="T50" s="1140"/>
      <c r="U50" s="1140"/>
      <c r="V50" s="1140"/>
      <c r="W50" s="1148">
        <f>SUM(R50:V50)</f>
        <v>11.177</v>
      </c>
      <c r="X50" s="746"/>
      <c r="Y50" s="748"/>
      <c r="Z50" s="1275" t="str">
        <f>пр.2.2!D42</f>
        <v>г.о. Троицк, в районе ул.Промышленной</v>
      </c>
    </row>
    <row r="51" spans="1:26" ht="69.75" customHeight="1" x14ac:dyDescent="0.3">
      <c r="A51" s="1010">
        <v>2</v>
      </c>
      <c r="B51" s="737" t="s">
        <v>1184</v>
      </c>
      <c r="C51" s="812" t="s">
        <v>991</v>
      </c>
      <c r="D51" s="1056" t="s">
        <v>964</v>
      </c>
      <c r="E51" s="1056" t="s">
        <v>967</v>
      </c>
      <c r="F51" s="1053" t="s">
        <v>960</v>
      </c>
      <c r="G51" s="1052">
        <v>2016</v>
      </c>
      <c r="H51" s="1140">
        <f t="shared" ref="H51:H61" si="26">W51+J51</f>
        <v>6.843</v>
      </c>
      <c r="I51" s="1140">
        <f t="shared" ref="I51:I61" si="27">H51-J51</f>
        <v>6.843</v>
      </c>
      <c r="J51" s="1143"/>
      <c r="K51" s="493" t="s">
        <v>964</v>
      </c>
      <c r="L51" s="493">
        <v>1.26</v>
      </c>
      <c r="M51" s="493"/>
      <c r="N51" s="837"/>
      <c r="O51" s="847"/>
      <c r="P51" s="845"/>
      <c r="Q51" s="846">
        <v>1.26</v>
      </c>
      <c r="R51" s="1148">
        <v>6.843</v>
      </c>
      <c r="S51" s="1148"/>
      <c r="T51" s="1148"/>
      <c r="U51" s="1148"/>
      <c r="V51" s="1148"/>
      <c r="W51" s="1148">
        <f t="shared" ref="W51" si="28">SUM(R51:V51)</f>
        <v>6.843</v>
      </c>
      <c r="X51" s="746"/>
      <c r="Y51" s="748"/>
      <c r="Z51" s="1275" t="str">
        <f>пр.2.2!D43</f>
        <v>г.о.Троицк, территория ДКС №20 Красная Пахра</v>
      </c>
    </row>
    <row r="52" spans="1:26" ht="72" customHeight="1" x14ac:dyDescent="0.3">
      <c r="A52" s="1010">
        <v>3</v>
      </c>
      <c r="B52" s="737" t="s">
        <v>1185</v>
      </c>
      <c r="C52" s="812" t="s">
        <v>991</v>
      </c>
      <c r="D52" s="1056" t="s">
        <v>966</v>
      </c>
      <c r="E52" s="1056">
        <v>2</v>
      </c>
      <c r="F52" s="1053" t="s">
        <v>960</v>
      </c>
      <c r="G52" s="1052">
        <v>2016</v>
      </c>
      <c r="H52" s="1140">
        <f t="shared" si="26"/>
        <v>6.5209999999999999</v>
      </c>
      <c r="I52" s="1140">
        <f t="shared" si="27"/>
        <v>6.5209999999999999</v>
      </c>
      <c r="J52" s="1143"/>
      <c r="K52" s="493" t="s">
        <v>966</v>
      </c>
      <c r="L52" s="493">
        <v>2</v>
      </c>
      <c r="M52" s="493"/>
      <c r="N52" s="837"/>
      <c r="O52" s="847"/>
      <c r="P52" s="845"/>
      <c r="Q52" s="846">
        <v>2</v>
      </c>
      <c r="R52" s="1148">
        <v>6.5209999999999999</v>
      </c>
      <c r="S52" s="1148"/>
      <c r="T52" s="1148"/>
      <c r="U52" s="1148"/>
      <c r="V52" s="1148"/>
      <c r="W52" s="1148">
        <f>SUM(R52:V52)</f>
        <v>6.5209999999999999</v>
      </c>
      <c r="X52" s="746"/>
      <c r="Y52" s="748"/>
      <c r="Z52" s="1275" t="str">
        <f>пр.2.2!D44</f>
        <v>г.о.Троицк, территория ДКС №20 Красная Пахра</v>
      </c>
    </row>
    <row r="53" spans="1:26" ht="51.75" customHeight="1" x14ac:dyDescent="0.3">
      <c r="A53" s="1010">
        <v>4</v>
      </c>
      <c r="B53" s="737" t="s">
        <v>1186</v>
      </c>
      <c r="C53" s="812" t="s">
        <v>991</v>
      </c>
      <c r="D53" s="1056" t="s">
        <v>964</v>
      </c>
      <c r="E53" s="1056" t="s">
        <v>967</v>
      </c>
      <c r="F53" s="1053" t="s">
        <v>960</v>
      </c>
      <c r="G53" s="1052">
        <v>2016</v>
      </c>
      <c r="H53" s="1140">
        <f t="shared" si="26"/>
        <v>6.843</v>
      </c>
      <c r="I53" s="1140">
        <f t="shared" si="27"/>
        <v>6.843</v>
      </c>
      <c r="J53" s="1143"/>
      <c r="K53" s="493" t="s">
        <v>964</v>
      </c>
      <c r="L53" s="731">
        <v>1.26</v>
      </c>
      <c r="M53" s="731"/>
      <c r="N53" s="845"/>
      <c r="O53" s="845"/>
      <c r="P53" s="837"/>
      <c r="Q53" s="493">
        <v>1.26</v>
      </c>
      <c r="R53" s="1148">
        <v>6.843</v>
      </c>
      <c r="S53" s="1148"/>
      <c r="T53" s="1148"/>
      <c r="U53" s="1148"/>
      <c r="V53" s="1148"/>
      <c r="W53" s="1148">
        <f>SUM(R53:V53)</f>
        <v>6.843</v>
      </c>
      <c r="X53" s="746"/>
      <c r="Y53" s="748"/>
      <c r="Z53" s="1275" t="str">
        <f>пр.2.2!D45</f>
        <v xml:space="preserve"> г.о.Троицк, ул. Индустриальная</v>
      </c>
    </row>
    <row r="54" spans="1:26" ht="49.5" customHeight="1" x14ac:dyDescent="0.3">
      <c r="A54" s="1010">
        <v>5</v>
      </c>
      <c r="B54" s="737" t="s">
        <v>1187</v>
      </c>
      <c r="C54" s="812" t="s">
        <v>991</v>
      </c>
      <c r="D54" s="1056" t="s">
        <v>966</v>
      </c>
      <c r="E54" s="1056">
        <v>2</v>
      </c>
      <c r="F54" s="1053" t="s">
        <v>960</v>
      </c>
      <c r="G54" s="1052">
        <v>2016</v>
      </c>
      <c r="H54" s="1140">
        <f t="shared" si="26"/>
        <v>6.5209999999999999</v>
      </c>
      <c r="I54" s="1140">
        <f t="shared" si="27"/>
        <v>6.5209999999999999</v>
      </c>
      <c r="J54" s="1143"/>
      <c r="K54" s="493" t="s">
        <v>966</v>
      </c>
      <c r="L54" s="845">
        <v>2</v>
      </c>
      <c r="M54" s="731"/>
      <c r="N54" s="845"/>
      <c r="O54" s="845"/>
      <c r="P54" s="837"/>
      <c r="Q54" s="493">
        <v>2</v>
      </c>
      <c r="R54" s="1148">
        <v>6.5209999999999999</v>
      </c>
      <c r="S54" s="1148"/>
      <c r="T54" s="1148"/>
      <c r="U54" s="1148"/>
      <c r="V54" s="1148"/>
      <c r="W54" s="1148">
        <f>SUM(R54:V54)</f>
        <v>6.5209999999999999</v>
      </c>
      <c r="X54" s="746"/>
      <c r="Y54" s="748"/>
      <c r="Z54" s="1275" t="str">
        <f>пр.2.2!D46</f>
        <v xml:space="preserve"> г.о.Троицк, ул. Индустриальная</v>
      </c>
    </row>
    <row r="55" spans="1:26" s="17" customFormat="1" ht="57" customHeight="1" x14ac:dyDescent="0.25">
      <c r="A55" s="1010">
        <f>A54+1</f>
        <v>6</v>
      </c>
      <c r="B55" s="737" t="s">
        <v>1188</v>
      </c>
      <c r="C55" s="812" t="s">
        <v>991</v>
      </c>
      <c r="D55" s="1056" t="s">
        <v>964</v>
      </c>
      <c r="E55" s="1056" t="s">
        <v>1123</v>
      </c>
      <c r="F55" s="1053" t="s">
        <v>962</v>
      </c>
      <c r="G55" s="1053" t="s">
        <v>962</v>
      </c>
      <c r="H55" s="1140">
        <f t="shared" si="26"/>
        <v>15.314</v>
      </c>
      <c r="I55" s="1140">
        <f t="shared" si="27"/>
        <v>15.314</v>
      </c>
      <c r="J55" s="1143"/>
      <c r="K55" s="493" t="s">
        <v>964</v>
      </c>
      <c r="L55" s="493"/>
      <c r="M55" s="493"/>
      <c r="N55" s="493">
        <v>3.2</v>
      </c>
      <c r="O55" s="493"/>
      <c r="P55" s="846"/>
      <c r="Q55" s="846">
        <v>3.2</v>
      </c>
      <c r="R55" s="1148"/>
      <c r="S55" s="1148"/>
      <c r="T55" s="1148">
        <v>15.314</v>
      </c>
      <c r="U55" s="1148"/>
      <c r="V55" s="1148"/>
      <c r="W55" s="1148">
        <f t="shared" ref="W55:W75" si="29">SUM(R55:V55)</f>
        <v>15.314</v>
      </c>
      <c r="X55" s="1208"/>
      <c r="Y55" s="748"/>
      <c r="Z55" s="1275" t="str">
        <f>пр.2.2!D47</f>
        <v>г.о.Троицк,Академика Дыхне, ЖК "Легенда"</v>
      </c>
    </row>
    <row r="56" spans="1:26" s="17" customFormat="1" ht="48" customHeight="1" x14ac:dyDescent="0.25">
      <c r="A56" s="1010">
        <f t="shared" ref="A56:A68" si="30">A55+1</f>
        <v>7</v>
      </c>
      <c r="B56" s="5" t="s">
        <v>1200</v>
      </c>
      <c r="C56" s="812" t="s">
        <v>991</v>
      </c>
      <c r="D56" s="1056" t="s">
        <v>966</v>
      </c>
      <c r="E56" s="1056">
        <v>0.5</v>
      </c>
      <c r="F56" s="1053" t="s">
        <v>962</v>
      </c>
      <c r="G56" s="1053" t="s">
        <v>962</v>
      </c>
      <c r="H56" s="1140">
        <f t="shared" si="26"/>
        <v>4.851</v>
      </c>
      <c r="I56" s="1140">
        <f t="shared" si="27"/>
        <v>4.851</v>
      </c>
      <c r="J56" s="1143"/>
      <c r="K56" s="493" t="s">
        <v>966</v>
      </c>
      <c r="L56" s="493"/>
      <c r="M56" s="493"/>
      <c r="N56" s="493">
        <v>0.5</v>
      </c>
      <c r="O56" s="493"/>
      <c r="P56" s="846"/>
      <c r="Q56" s="846">
        <v>0.5</v>
      </c>
      <c r="R56" s="1148"/>
      <c r="S56" s="1148"/>
      <c r="T56" s="1148">
        <v>4.851</v>
      </c>
      <c r="U56" s="1148"/>
      <c r="V56" s="1148"/>
      <c r="W56" s="1148">
        <f t="shared" si="29"/>
        <v>4.851</v>
      </c>
      <c r="X56" s="1208"/>
      <c r="Y56" s="748"/>
      <c r="Z56" s="1275" t="str">
        <f>пр.2.2!D48</f>
        <v>г.о.Троицк,Академика Дыхне, ЖК "Легенда"</v>
      </c>
    </row>
    <row r="57" spans="1:26" s="17" customFormat="1" ht="51" customHeight="1" x14ac:dyDescent="0.25">
      <c r="A57" s="1010">
        <f t="shared" si="30"/>
        <v>8</v>
      </c>
      <c r="B57" s="5" t="s">
        <v>1189</v>
      </c>
      <c r="C57" s="812" t="s">
        <v>991</v>
      </c>
      <c r="D57" s="1056" t="s">
        <v>966</v>
      </c>
      <c r="E57" s="1056">
        <v>0.35</v>
      </c>
      <c r="F57" s="1053" t="s">
        <v>962</v>
      </c>
      <c r="G57" s="1053" t="s">
        <v>962</v>
      </c>
      <c r="H57" s="1140">
        <f t="shared" si="26"/>
        <v>3.395</v>
      </c>
      <c r="I57" s="1140">
        <f t="shared" si="27"/>
        <v>3.395</v>
      </c>
      <c r="J57" s="1143"/>
      <c r="K57" s="493" t="s">
        <v>966</v>
      </c>
      <c r="L57" s="493"/>
      <c r="M57" s="493"/>
      <c r="N57" s="493">
        <v>0.35</v>
      </c>
      <c r="O57" s="493"/>
      <c r="P57" s="846"/>
      <c r="Q57" s="846">
        <v>0.35</v>
      </c>
      <c r="R57" s="1148"/>
      <c r="S57" s="1148"/>
      <c r="T57" s="1148">
        <v>3.395</v>
      </c>
      <c r="U57" s="1148"/>
      <c r="V57" s="1148"/>
      <c r="W57" s="1148">
        <f t="shared" si="29"/>
        <v>3.395</v>
      </c>
      <c r="X57" s="1208"/>
      <c r="Y57" s="748"/>
      <c r="Z57" s="1275" t="str">
        <f>пр.2.2!D49</f>
        <v>г.о.Троицк,Академика Дыхне, ЖК "Легенда"</v>
      </c>
    </row>
    <row r="58" spans="1:26" s="17" customFormat="1" ht="42.75" customHeight="1" x14ac:dyDescent="0.25">
      <c r="A58" s="1010">
        <f t="shared" si="30"/>
        <v>9</v>
      </c>
      <c r="B58" s="5" t="s">
        <v>1190</v>
      </c>
      <c r="C58" s="812" t="s">
        <v>991</v>
      </c>
      <c r="D58" s="1057" t="s">
        <v>966</v>
      </c>
      <c r="E58" s="1057">
        <v>0.75</v>
      </c>
      <c r="F58" s="1053" t="s">
        <v>1018</v>
      </c>
      <c r="G58" s="1053" t="s">
        <v>1018</v>
      </c>
      <c r="H58" s="1140">
        <f t="shared" si="26"/>
        <v>2.96</v>
      </c>
      <c r="I58" s="1140">
        <f t="shared" si="27"/>
        <v>2.96</v>
      </c>
      <c r="J58" s="1143"/>
      <c r="K58" s="493" t="s">
        <v>966</v>
      </c>
      <c r="L58" s="493"/>
      <c r="M58" s="493"/>
      <c r="N58" s="493"/>
      <c r="O58" s="493"/>
      <c r="P58" s="846">
        <v>0.75</v>
      </c>
      <c r="Q58" s="846">
        <v>0.75</v>
      </c>
      <c r="R58" s="1148"/>
      <c r="S58" s="1148"/>
      <c r="T58" s="1148"/>
      <c r="U58" s="1148"/>
      <c r="V58" s="1148">
        <v>2.96</v>
      </c>
      <c r="W58" s="1148">
        <f t="shared" si="29"/>
        <v>2.96</v>
      </c>
      <c r="X58" s="1208"/>
      <c r="Y58" s="748"/>
      <c r="Z58" s="1275" t="str">
        <f>пр.2.2!D50</f>
        <v xml:space="preserve"> г.о.Троицк, м-н "В"</v>
      </c>
    </row>
    <row r="59" spans="1:26" s="17" customFormat="1" ht="35.25" customHeight="1" x14ac:dyDescent="0.25">
      <c r="A59" s="1010">
        <f t="shared" si="30"/>
        <v>10</v>
      </c>
      <c r="B59" s="5" t="s">
        <v>1191</v>
      </c>
      <c r="C59" s="812" t="s">
        <v>991</v>
      </c>
      <c r="D59" s="1057" t="s">
        <v>966</v>
      </c>
      <c r="E59" s="1057">
        <v>0.55000000000000004</v>
      </c>
      <c r="F59" s="1053" t="s">
        <v>962</v>
      </c>
      <c r="G59" s="1053" t="s">
        <v>962</v>
      </c>
      <c r="H59" s="1140">
        <f t="shared" si="26"/>
        <v>2.0049999999999999</v>
      </c>
      <c r="I59" s="1140">
        <f t="shared" si="27"/>
        <v>2.0049999999999999</v>
      </c>
      <c r="J59" s="1143"/>
      <c r="K59" s="493" t="s">
        <v>966</v>
      </c>
      <c r="L59" s="493"/>
      <c r="M59" s="493"/>
      <c r="N59" s="493">
        <v>0.55000000000000004</v>
      </c>
      <c r="O59" s="493"/>
      <c r="P59" s="846"/>
      <c r="Q59" s="846">
        <v>0.55000000000000004</v>
      </c>
      <c r="R59" s="1148"/>
      <c r="S59" s="1148"/>
      <c r="T59" s="1148">
        <v>2.0049999999999999</v>
      </c>
      <c r="U59" s="1148"/>
      <c r="V59" s="1148"/>
      <c r="W59" s="1148">
        <f t="shared" si="29"/>
        <v>2.0049999999999999</v>
      </c>
      <c r="X59" s="1208"/>
      <c r="Y59" s="748"/>
      <c r="Z59" s="1275" t="str">
        <f>пр.2.2!D51</f>
        <v xml:space="preserve"> г.о.Троицк, м-н "В"</v>
      </c>
    </row>
    <row r="60" spans="1:26" s="17" customFormat="1" ht="69.75" customHeight="1" x14ac:dyDescent="0.25">
      <c r="A60" s="1010">
        <f t="shared" si="30"/>
        <v>11</v>
      </c>
      <c r="B60" s="5" t="s">
        <v>1192</v>
      </c>
      <c r="C60" s="812" t="s">
        <v>991</v>
      </c>
      <c r="D60" s="1057" t="s">
        <v>966</v>
      </c>
      <c r="E60" s="1057">
        <v>0.55000000000000004</v>
      </c>
      <c r="F60" s="1053" t="s">
        <v>962</v>
      </c>
      <c r="G60" s="1053" t="s">
        <v>962</v>
      </c>
      <c r="H60" s="1140">
        <f t="shared" si="26"/>
        <v>2.0049999999999999</v>
      </c>
      <c r="I60" s="1140">
        <f t="shared" si="27"/>
        <v>2.0049999999999999</v>
      </c>
      <c r="J60" s="1143"/>
      <c r="K60" s="493" t="s">
        <v>966</v>
      </c>
      <c r="L60" s="493"/>
      <c r="M60" s="493"/>
      <c r="N60" s="493">
        <v>0.55000000000000004</v>
      </c>
      <c r="O60" s="493"/>
      <c r="P60" s="846"/>
      <c r="Q60" s="846">
        <v>0.55000000000000004</v>
      </c>
      <c r="R60" s="1148"/>
      <c r="S60" s="1148"/>
      <c r="T60" s="1148">
        <v>2.0049999999999999</v>
      </c>
      <c r="U60" s="1148"/>
      <c r="V60" s="1148"/>
      <c r="W60" s="1148">
        <f t="shared" si="29"/>
        <v>2.0049999999999999</v>
      </c>
      <c r="X60" s="1208"/>
      <c r="Y60" s="748"/>
      <c r="Z60" s="1275" t="str">
        <f>пр.2.2!D52</f>
        <v xml:space="preserve"> г.о.Троицк, м-н "В"</v>
      </c>
    </row>
    <row r="61" spans="1:26" ht="45" customHeight="1" x14ac:dyDescent="0.25">
      <c r="A61" s="1010">
        <f t="shared" si="30"/>
        <v>12</v>
      </c>
      <c r="B61" s="5" t="s">
        <v>1193</v>
      </c>
      <c r="C61" s="812" t="s">
        <v>991</v>
      </c>
      <c r="D61" s="1056" t="s">
        <v>966</v>
      </c>
      <c r="E61" s="1056">
        <v>1</v>
      </c>
      <c r="F61" s="1053" t="s">
        <v>1017</v>
      </c>
      <c r="G61" s="1052">
        <v>2019</v>
      </c>
      <c r="H61" s="1140">
        <f t="shared" si="26"/>
        <v>3.2610000000000001</v>
      </c>
      <c r="I61" s="1140">
        <f t="shared" si="27"/>
        <v>3.2610000000000001</v>
      </c>
      <c r="J61" s="1143"/>
      <c r="K61" s="493" t="s">
        <v>966</v>
      </c>
      <c r="L61" s="837"/>
      <c r="M61" s="493"/>
      <c r="N61" s="837"/>
      <c r="O61" s="837">
        <v>1</v>
      </c>
      <c r="P61" s="837"/>
      <c r="Q61" s="493">
        <v>1</v>
      </c>
      <c r="R61" s="1148"/>
      <c r="S61" s="1148"/>
      <c r="T61" s="1148"/>
      <c r="U61" s="1148">
        <v>3.2610000000000001</v>
      </c>
      <c r="V61" s="1148"/>
      <c r="W61" s="1148">
        <f t="shared" si="29"/>
        <v>3.2610000000000001</v>
      </c>
      <c r="X61" s="746">
        <f t="shared" si="7"/>
        <v>0</v>
      </c>
      <c r="Y61" s="745"/>
      <c r="Z61" s="1275" t="str">
        <f>пр.2.2!D53</f>
        <v xml:space="preserve"> г.о.Троицк, м-н "А"</v>
      </c>
    </row>
    <row r="62" spans="1:26" ht="45" customHeight="1" x14ac:dyDescent="0.25">
      <c r="A62" s="1010">
        <f t="shared" si="30"/>
        <v>13</v>
      </c>
      <c r="B62" s="737" t="s">
        <v>1194</v>
      </c>
      <c r="C62" s="812" t="s">
        <v>991</v>
      </c>
      <c r="D62" s="1056" t="s">
        <v>964</v>
      </c>
      <c r="E62" s="1056" t="s">
        <v>1124</v>
      </c>
      <c r="F62" s="1053" t="s">
        <v>962</v>
      </c>
      <c r="G62" s="1052">
        <v>2018</v>
      </c>
      <c r="H62" s="1140">
        <f t="shared" ref="H62:H68" si="31">W62+J62</f>
        <v>8.1690000000000005</v>
      </c>
      <c r="I62" s="1140">
        <f t="shared" ref="I62:I68" si="32">H62-J62</f>
        <v>8.1690000000000005</v>
      </c>
      <c r="J62" s="1143"/>
      <c r="K62" s="493"/>
      <c r="L62" s="837"/>
      <c r="M62" s="493"/>
      <c r="N62" s="837">
        <v>2</v>
      </c>
      <c r="O62" s="837"/>
      <c r="P62" s="837"/>
      <c r="Q62" s="837">
        <v>2</v>
      </c>
      <c r="R62" s="1148"/>
      <c r="S62" s="1148"/>
      <c r="T62" s="1148">
        <v>8.1690000000000005</v>
      </c>
      <c r="U62" s="1148"/>
      <c r="V62" s="1148"/>
      <c r="W62" s="1148">
        <f t="shared" si="29"/>
        <v>8.1690000000000005</v>
      </c>
      <c r="X62" s="746"/>
      <c r="Y62" s="745"/>
      <c r="Z62" s="1275" t="str">
        <f>пр.2.2!D54</f>
        <v xml:space="preserve"> г.о.Троицк, ул.Школьная, д.1</v>
      </c>
    </row>
    <row r="63" spans="1:26" ht="45" customHeight="1" x14ac:dyDescent="0.25">
      <c r="A63" s="1010">
        <f t="shared" si="30"/>
        <v>14</v>
      </c>
      <c r="B63" s="5" t="s">
        <v>1201</v>
      </c>
      <c r="C63" s="812" t="s">
        <v>991</v>
      </c>
      <c r="D63" s="1056" t="s">
        <v>966</v>
      </c>
      <c r="E63" s="1056">
        <v>0.5</v>
      </c>
      <c r="F63" s="1053" t="s">
        <v>962</v>
      </c>
      <c r="G63" s="1052">
        <v>2018</v>
      </c>
      <c r="H63" s="1140">
        <f t="shared" si="31"/>
        <v>6.9630000000000001</v>
      </c>
      <c r="I63" s="1140">
        <f t="shared" si="32"/>
        <v>6.9630000000000001</v>
      </c>
      <c r="J63" s="1143"/>
      <c r="K63" s="493"/>
      <c r="L63" s="837"/>
      <c r="M63" s="493"/>
      <c r="N63" s="837">
        <v>0.5</v>
      </c>
      <c r="O63" s="837"/>
      <c r="P63" s="837"/>
      <c r="Q63" s="837">
        <v>0.5</v>
      </c>
      <c r="R63" s="1148"/>
      <c r="S63" s="1148"/>
      <c r="T63" s="1148">
        <v>6.9630000000000001</v>
      </c>
      <c r="U63" s="1148"/>
      <c r="V63" s="1148"/>
      <c r="W63" s="1148">
        <f t="shared" si="29"/>
        <v>6.9630000000000001</v>
      </c>
      <c r="X63" s="746"/>
      <c r="Y63" s="745"/>
      <c r="Z63" s="1275" t="str">
        <f>пр.2.2!D55</f>
        <v>г.о.Троицк, ул.Школьная, д.1</v>
      </c>
    </row>
    <row r="64" spans="1:26" ht="45" customHeight="1" x14ac:dyDescent="0.25">
      <c r="A64" s="1010">
        <f t="shared" si="30"/>
        <v>15</v>
      </c>
      <c r="B64" s="737" t="s">
        <v>1195</v>
      </c>
      <c r="C64" s="812" t="s">
        <v>991</v>
      </c>
      <c r="D64" s="1056" t="s">
        <v>964</v>
      </c>
      <c r="E64" s="1056" t="s">
        <v>1123</v>
      </c>
      <c r="F64" s="1053" t="s">
        <v>1017</v>
      </c>
      <c r="G64" s="1052">
        <v>2019</v>
      </c>
      <c r="H64" s="1140">
        <f t="shared" si="31"/>
        <v>15.314</v>
      </c>
      <c r="I64" s="1140">
        <f t="shared" si="32"/>
        <v>15.314</v>
      </c>
      <c r="J64" s="1143"/>
      <c r="K64" s="493"/>
      <c r="L64" s="837"/>
      <c r="M64" s="493"/>
      <c r="N64" s="837"/>
      <c r="O64" s="837">
        <v>3.2</v>
      </c>
      <c r="P64" s="837"/>
      <c r="Q64" s="493">
        <v>3.2</v>
      </c>
      <c r="R64" s="1148"/>
      <c r="S64" s="1148"/>
      <c r="T64" s="1148"/>
      <c r="U64" s="1148">
        <v>15.314</v>
      </c>
      <c r="V64" s="1148"/>
      <c r="W64" s="1148">
        <f t="shared" si="29"/>
        <v>15.314</v>
      </c>
      <c r="X64" s="746"/>
      <c r="Y64" s="745"/>
      <c r="Z64" s="1275" t="str">
        <f>пр.2.2!D56</f>
        <v>г.о.Троицк,Академика Дыхне, ЖК "Легенда"</v>
      </c>
    </row>
    <row r="65" spans="1:28" ht="45" customHeight="1" x14ac:dyDescent="0.25">
      <c r="A65" s="1010">
        <f t="shared" si="30"/>
        <v>16</v>
      </c>
      <c r="B65" s="5" t="s">
        <v>1196</v>
      </c>
      <c r="C65" s="812" t="s">
        <v>991</v>
      </c>
      <c r="D65" s="1056" t="s">
        <v>966</v>
      </c>
      <c r="E65" s="1056">
        <v>0.5</v>
      </c>
      <c r="F65" s="1053" t="s">
        <v>1017</v>
      </c>
      <c r="G65" s="1052">
        <v>2019</v>
      </c>
      <c r="H65" s="1140">
        <f t="shared" si="31"/>
        <v>4.851</v>
      </c>
      <c r="I65" s="1140">
        <f t="shared" si="32"/>
        <v>4.851</v>
      </c>
      <c r="J65" s="1143"/>
      <c r="K65" s="493"/>
      <c r="L65" s="837"/>
      <c r="M65" s="493"/>
      <c r="N65" s="837"/>
      <c r="O65" s="837">
        <v>0.5</v>
      </c>
      <c r="P65" s="837"/>
      <c r="Q65" s="493">
        <v>0.5</v>
      </c>
      <c r="R65" s="1148"/>
      <c r="S65" s="1148"/>
      <c r="T65" s="1148"/>
      <c r="U65" s="1148">
        <v>4.851</v>
      </c>
      <c r="V65" s="1148"/>
      <c r="W65" s="1148">
        <f t="shared" si="29"/>
        <v>4.851</v>
      </c>
      <c r="X65" s="746"/>
      <c r="Y65" s="745"/>
      <c r="Z65" s="1275" t="str">
        <f>пр.2.2!D57</f>
        <v>г.о.Троицк,Академика Дыхне, ЖК "Легенда"</v>
      </c>
    </row>
    <row r="66" spans="1:28" ht="45" customHeight="1" x14ac:dyDescent="0.25">
      <c r="A66" s="1010">
        <f t="shared" si="30"/>
        <v>17</v>
      </c>
      <c r="B66" s="5" t="s">
        <v>1197</v>
      </c>
      <c r="C66" s="812" t="s">
        <v>991</v>
      </c>
      <c r="D66" s="1056" t="s">
        <v>964</v>
      </c>
      <c r="E66" s="1056" t="s">
        <v>1125</v>
      </c>
      <c r="F66" s="1053" t="s">
        <v>961</v>
      </c>
      <c r="G66" s="1052">
        <v>2017</v>
      </c>
      <c r="H66" s="1140">
        <f t="shared" si="31"/>
        <v>7.8289999999999997</v>
      </c>
      <c r="I66" s="1140">
        <f t="shared" si="32"/>
        <v>7.8289999999999997</v>
      </c>
      <c r="J66" s="1143"/>
      <c r="K66" s="493"/>
      <c r="L66" s="837"/>
      <c r="M66" s="493">
        <v>2.5</v>
      </c>
      <c r="N66" s="837"/>
      <c r="O66" s="837"/>
      <c r="P66" s="837"/>
      <c r="Q66" s="493">
        <v>2.5</v>
      </c>
      <c r="R66" s="1148"/>
      <c r="S66" s="1148">
        <v>7.8289999999999997</v>
      </c>
      <c r="T66" s="1148"/>
      <c r="U66" s="1148"/>
      <c r="V66" s="1148"/>
      <c r="W66" s="1148">
        <f t="shared" si="29"/>
        <v>7.8289999999999997</v>
      </c>
      <c r="X66" s="746"/>
      <c r="Y66" s="745"/>
      <c r="Z66" s="1275" t="str">
        <f>пр.2.2!D58</f>
        <v>г.о.Троицк,42км Калужского шоссе</v>
      </c>
    </row>
    <row r="67" spans="1:28" ht="45" customHeight="1" x14ac:dyDescent="0.25">
      <c r="A67" s="1010">
        <f t="shared" si="30"/>
        <v>18</v>
      </c>
      <c r="B67" s="5" t="s">
        <v>1198</v>
      </c>
      <c r="C67" s="812" t="s">
        <v>991</v>
      </c>
      <c r="D67" s="1056" t="s">
        <v>966</v>
      </c>
      <c r="E67" s="1056">
        <v>0.5</v>
      </c>
      <c r="F67" s="1053" t="s">
        <v>961</v>
      </c>
      <c r="G67" s="1052">
        <v>2017</v>
      </c>
      <c r="H67" s="1140">
        <f t="shared" si="31"/>
        <v>1.669</v>
      </c>
      <c r="I67" s="1140">
        <f t="shared" si="32"/>
        <v>1.669</v>
      </c>
      <c r="J67" s="1143"/>
      <c r="K67" s="493"/>
      <c r="L67" s="837"/>
      <c r="M67" s="493">
        <v>0.5</v>
      </c>
      <c r="N67" s="837"/>
      <c r="O67" s="837"/>
      <c r="P67" s="837"/>
      <c r="Q67" s="493">
        <v>0.5</v>
      </c>
      <c r="R67" s="1148"/>
      <c r="S67" s="1148">
        <v>1.669</v>
      </c>
      <c r="T67" s="1148"/>
      <c r="U67" s="1148"/>
      <c r="V67" s="1148"/>
      <c r="W67" s="1148">
        <f t="shared" si="29"/>
        <v>1.669</v>
      </c>
      <c r="X67" s="746"/>
      <c r="Y67" s="745"/>
      <c r="Z67" s="1275" t="str">
        <f>пр.2.2!D59</f>
        <v>г.о.Троицк,42км Калужского шоссе</v>
      </c>
    </row>
    <row r="68" spans="1:28" ht="45" customHeight="1" x14ac:dyDescent="0.25">
      <c r="A68" s="1010">
        <f t="shared" si="30"/>
        <v>19</v>
      </c>
      <c r="B68" s="5" t="s">
        <v>1199</v>
      </c>
      <c r="C68" s="812" t="s">
        <v>991</v>
      </c>
      <c r="D68" s="1056" t="s">
        <v>966</v>
      </c>
      <c r="E68" s="1056">
        <v>1.5</v>
      </c>
      <c r="F68" s="1053" t="s">
        <v>961</v>
      </c>
      <c r="G68" s="1052">
        <v>2017</v>
      </c>
      <c r="H68" s="1140">
        <f t="shared" si="31"/>
        <v>5.0049999999999999</v>
      </c>
      <c r="I68" s="1140">
        <f t="shared" si="32"/>
        <v>5.0049999999999999</v>
      </c>
      <c r="J68" s="1143"/>
      <c r="K68" s="493"/>
      <c r="L68" s="837"/>
      <c r="M68" s="493">
        <v>1.5</v>
      </c>
      <c r="N68" s="837"/>
      <c r="O68" s="837"/>
      <c r="P68" s="837"/>
      <c r="Q68" s="493">
        <v>1.5</v>
      </c>
      <c r="R68" s="1148"/>
      <c r="S68" s="1148">
        <v>5.0049999999999999</v>
      </c>
      <c r="T68" s="1148"/>
      <c r="U68" s="1148"/>
      <c r="V68" s="1148"/>
      <c r="W68" s="1148">
        <f t="shared" si="29"/>
        <v>5.0049999999999999</v>
      </c>
      <c r="X68" s="746"/>
      <c r="Y68" s="745"/>
      <c r="Z68" s="1275" t="str">
        <f>пр.2.2!D60</f>
        <v>г.о.Троицк,42км Калужского шоссе</v>
      </c>
    </row>
    <row r="69" spans="1:28" ht="45" hidden="1" customHeight="1" x14ac:dyDescent="0.25">
      <c r="A69" s="1010"/>
      <c r="B69" s="5"/>
      <c r="C69" s="812"/>
      <c r="D69" s="1056"/>
      <c r="E69" s="1056"/>
      <c r="F69" s="1053"/>
      <c r="G69" s="1052"/>
      <c r="H69" s="1140"/>
      <c r="I69" s="1140"/>
      <c r="J69" s="1143"/>
      <c r="K69" s="493"/>
      <c r="L69" s="837"/>
      <c r="M69" s="493"/>
      <c r="N69" s="837"/>
      <c r="O69" s="837"/>
      <c r="P69" s="837"/>
      <c r="Q69" s="493"/>
      <c r="R69" s="1148"/>
      <c r="S69" s="1148"/>
      <c r="T69" s="1148"/>
      <c r="U69" s="1148"/>
      <c r="V69" s="1148"/>
      <c r="W69" s="1148"/>
      <c r="X69" s="746"/>
      <c r="Y69" s="745"/>
      <c r="Z69" s="1272"/>
    </row>
    <row r="70" spans="1:28" ht="45" hidden="1" customHeight="1" x14ac:dyDescent="0.25">
      <c r="A70" s="1010"/>
      <c r="B70" s="5"/>
      <c r="C70" s="812"/>
      <c r="D70" s="1056"/>
      <c r="E70" s="1056"/>
      <c r="F70" s="1053"/>
      <c r="G70" s="1052"/>
      <c r="H70" s="1140"/>
      <c r="I70" s="1140"/>
      <c r="J70" s="1143"/>
      <c r="K70" s="493"/>
      <c r="L70" s="837"/>
      <c r="M70" s="493"/>
      <c r="N70" s="837"/>
      <c r="O70" s="837"/>
      <c r="P70" s="837"/>
      <c r="Q70" s="493"/>
      <c r="R70" s="1148"/>
      <c r="S70" s="1148"/>
      <c r="T70" s="1148"/>
      <c r="U70" s="1148"/>
      <c r="V70" s="1148"/>
      <c r="W70" s="1148"/>
      <c r="X70" s="746"/>
      <c r="Y70" s="745"/>
      <c r="Z70" s="1272"/>
    </row>
    <row r="71" spans="1:28" ht="18.75" x14ac:dyDescent="0.25">
      <c r="A71" s="1060">
        <v>3</v>
      </c>
      <c r="B71" s="1049" t="s">
        <v>709</v>
      </c>
      <c r="C71" s="1137"/>
      <c r="D71" s="1300" t="s">
        <v>965</v>
      </c>
      <c r="E71" s="1099">
        <v>4</v>
      </c>
      <c r="F71" s="1058"/>
      <c r="G71" s="1056"/>
      <c r="H71" s="1073">
        <f t="shared" ref="H71:H75" si="33">W71+J71</f>
        <v>6.8569999999999993</v>
      </c>
      <c r="I71" s="1073">
        <f t="shared" ref="I71:I75" si="34">H71-J71</f>
        <v>6.6169999999999991</v>
      </c>
      <c r="J71" s="1073">
        <f>SUM(J72:J75)</f>
        <v>0.24</v>
      </c>
      <c r="K71" s="1099"/>
      <c r="L71" s="1138"/>
      <c r="M71" s="1139"/>
      <c r="N71" s="1138"/>
      <c r="O71" s="1070"/>
      <c r="P71" s="1070"/>
      <c r="Q71" s="1099"/>
      <c r="R71" s="1150">
        <f t="shared" ref="R71:W71" si="35">SUM(R72:R75)</f>
        <v>2.6949999999999998</v>
      </c>
      <c r="S71" s="1324">
        <f t="shared" si="35"/>
        <v>0</v>
      </c>
      <c r="T71" s="1324">
        <f t="shared" si="35"/>
        <v>0.622</v>
      </c>
      <c r="U71" s="1324">
        <f t="shared" si="35"/>
        <v>0</v>
      </c>
      <c r="V71" s="1324">
        <f t="shared" si="35"/>
        <v>3.3</v>
      </c>
      <c r="W71" s="1320">
        <f t="shared" si="35"/>
        <v>6.6169999999999991</v>
      </c>
      <c r="X71" s="745"/>
      <c r="Y71" s="745"/>
      <c r="Z71" s="1277"/>
    </row>
    <row r="72" spans="1:28" ht="42" customHeight="1" x14ac:dyDescent="0.25">
      <c r="A72" s="1009">
        <v>1</v>
      </c>
      <c r="B72" s="5" t="s">
        <v>1001</v>
      </c>
      <c r="C72" s="812" t="s">
        <v>991</v>
      </c>
      <c r="D72" s="1300" t="s">
        <v>965</v>
      </c>
      <c r="E72" s="1032">
        <v>1</v>
      </c>
      <c r="F72" s="1053" t="s">
        <v>959</v>
      </c>
      <c r="G72" s="1052">
        <v>2016</v>
      </c>
      <c r="H72" s="1140">
        <f t="shared" si="33"/>
        <v>0.28499999999999998</v>
      </c>
      <c r="I72" s="1140">
        <f t="shared" si="34"/>
        <v>4.4999999999999984E-2</v>
      </c>
      <c r="J72" s="1140">
        <v>0.24</v>
      </c>
      <c r="K72" s="493"/>
      <c r="L72" s="837"/>
      <c r="M72" s="493"/>
      <c r="N72" s="837"/>
      <c r="O72" s="837"/>
      <c r="P72" s="837"/>
      <c r="Q72" s="493"/>
      <c r="R72" s="1148">
        <v>4.4999999999999998E-2</v>
      </c>
      <c r="S72" s="1148"/>
      <c r="T72" s="1148"/>
      <c r="U72" s="1148"/>
      <c r="V72" s="1148"/>
      <c r="W72" s="1148">
        <f t="shared" si="29"/>
        <v>4.4999999999999998E-2</v>
      </c>
      <c r="X72" s="745"/>
      <c r="Y72" s="745"/>
      <c r="Z72" s="1275" t="s">
        <v>1097</v>
      </c>
    </row>
    <row r="73" spans="1:28" ht="53.25" customHeight="1" x14ac:dyDescent="0.25">
      <c r="A73" s="1009">
        <v>2</v>
      </c>
      <c r="B73" s="5" t="s">
        <v>1000</v>
      </c>
      <c r="C73" s="812" t="s">
        <v>991</v>
      </c>
      <c r="D73" s="1300" t="s">
        <v>965</v>
      </c>
      <c r="E73" s="493">
        <v>1</v>
      </c>
      <c r="F73" s="1053" t="s">
        <v>960</v>
      </c>
      <c r="G73" s="1053" t="s">
        <v>960</v>
      </c>
      <c r="H73" s="1140">
        <f t="shared" si="33"/>
        <v>2.65</v>
      </c>
      <c r="I73" s="1140">
        <f t="shared" si="34"/>
        <v>2.65</v>
      </c>
      <c r="J73" s="1140"/>
      <c r="K73" s="493"/>
      <c r="L73" s="837"/>
      <c r="M73" s="493"/>
      <c r="N73" s="837"/>
      <c r="O73" s="837"/>
      <c r="P73" s="837"/>
      <c r="Q73" s="493"/>
      <c r="R73" s="1148">
        <v>2.65</v>
      </c>
      <c r="S73" s="1148"/>
      <c r="T73" s="1148"/>
      <c r="U73" s="1148"/>
      <c r="V73" s="1148"/>
      <c r="W73" s="1148">
        <f t="shared" si="29"/>
        <v>2.65</v>
      </c>
      <c r="X73" s="745"/>
      <c r="Y73" s="745"/>
      <c r="Z73" s="1275" t="s">
        <v>1097</v>
      </c>
    </row>
    <row r="74" spans="1:28" ht="46.5" customHeight="1" x14ac:dyDescent="0.25">
      <c r="A74" s="1009">
        <v>3</v>
      </c>
      <c r="B74" s="737" t="s">
        <v>957</v>
      </c>
      <c r="C74" s="812" t="s">
        <v>991</v>
      </c>
      <c r="D74" s="1300" t="s">
        <v>965</v>
      </c>
      <c r="E74" s="493">
        <v>1</v>
      </c>
      <c r="F74" s="1053" t="s">
        <v>961</v>
      </c>
      <c r="G74" s="1052">
        <v>2017</v>
      </c>
      <c r="H74" s="1140">
        <f t="shared" si="33"/>
        <v>3.3</v>
      </c>
      <c r="I74" s="1140">
        <f t="shared" si="34"/>
        <v>3.3</v>
      </c>
      <c r="J74" s="1140"/>
      <c r="K74" s="493"/>
      <c r="L74" s="837"/>
      <c r="M74" s="493"/>
      <c r="N74" s="837"/>
      <c r="O74" s="837"/>
      <c r="P74" s="837"/>
      <c r="Q74" s="493"/>
      <c r="R74" s="1148"/>
      <c r="S74" s="1148"/>
      <c r="T74" s="1148"/>
      <c r="U74" s="1148"/>
      <c r="V74" s="1148">
        <v>3.3</v>
      </c>
      <c r="W74" s="1148">
        <f t="shared" si="29"/>
        <v>3.3</v>
      </c>
      <c r="X74" s="745"/>
      <c r="Y74" s="745"/>
      <c r="Z74" s="1275" t="s">
        <v>1097</v>
      </c>
    </row>
    <row r="75" spans="1:28" ht="48.75" customHeight="1" x14ac:dyDescent="0.25">
      <c r="A75" s="1009">
        <v>4</v>
      </c>
      <c r="B75" s="737" t="s">
        <v>1098</v>
      </c>
      <c r="C75" s="812" t="s">
        <v>991</v>
      </c>
      <c r="D75" s="1300" t="s">
        <v>965</v>
      </c>
      <c r="E75" s="493">
        <v>1</v>
      </c>
      <c r="F75" s="1053" t="s">
        <v>962</v>
      </c>
      <c r="G75" s="1052">
        <v>2018</v>
      </c>
      <c r="H75" s="1140">
        <f t="shared" si="33"/>
        <v>0.622</v>
      </c>
      <c r="I75" s="1140">
        <f t="shared" si="34"/>
        <v>0.622</v>
      </c>
      <c r="J75" s="1140"/>
      <c r="K75" s="493"/>
      <c r="L75" s="837"/>
      <c r="M75" s="493"/>
      <c r="N75" s="837"/>
      <c r="O75" s="837"/>
      <c r="P75" s="837"/>
      <c r="Q75" s="493"/>
      <c r="R75" s="1148"/>
      <c r="S75" s="1148"/>
      <c r="T75" s="1148">
        <v>0.622</v>
      </c>
      <c r="U75" s="1148"/>
      <c r="V75" s="1148"/>
      <c r="W75" s="1148">
        <f t="shared" si="29"/>
        <v>0.622</v>
      </c>
      <c r="X75" s="745"/>
      <c r="Y75" s="745"/>
      <c r="Z75" s="1275" t="s">
        <v>1097</v>
      </c>
    </row>
    <row r="76" spans="1:28" ht="18.75" x14ac:dyDescent="0.25">
      <c r="A76" s="1471" t="s">
        <v>393</v>
      </c>
      <c r="B76" s="1471"/>
      <c r="C76" s="872"/>
      <c r="D76" s="872"/>
      <c r="E76" s="872"/>
      <c r="F76" s="872"/>
      <c r="G76" s="872"/>
      <c r="H76" s="1144"/>
      <c r="I76" s="1145"/>
      <c r="J76" s="1146"/>
      <c r="K76" s="872"/>
      <c r="L76" s="872"/>
      <c r="M76" s="988"/>
      <c r="N76" s="872"/>
      <c r="O76" s="420"/>
      <c r="P76" s="420"/>
      <c r="Q76" s="420"/>
      <c r="R76" s="420"/>
      <c r="S76" s="493"/>
      <c r="T76" s="493"/>
      <c r="U76" s="493"/>
      <c r="V76" s="493"/>
      <c r="W76" s="848"/>
      <c r="X76" s="756"/>
      <c r="Y76" s="756"/>
      <c r="Z76" s="1277"/>
      <c r="AA76" s="13"/>
      <c r="AB76" s="13"/>
    </row>
    <row r="77" spans="1:28" ht="18" x14ac:dyDescent="0.25">
      <c r="A77" s="833"/>
      <c r="B77" s="835" t="s">
        <v>423</v>
      </c>
      <c r="C77" s="872"/>
      <c r="D77" s="872"/>
      <c r="E77" s="872"/>
      <c r="F77" s="872"/>
      <c r="G77" s="872"/>
      <c r="H77" s="1144"/>
      <c r="I77" s="1145"/>
      <c r="J77" s="1145"/>
      <c r="K77" s="872"/>
      <c r="L77" s="872"/>
      <c r="M77" s="988"/>
      <c r="N77" s="872"/>
      <c r="O77" s="548"/>
      <c r="P77" s="548"/>
      <c r="Q77" s="548"/>
      <c r="R77" s="548"/>
      <c r="S77" s="548"/>
      <c r="T77" s="548"/>
      <c r="U77" s="548"/>
      <c r="V77" s="548"/>
      <c r="W77" s="548"/>
      <c r="X77" s="747"/>
      <c r="Y77" s="747"/>
      <c r="Z77" s="1277"/>
      <c r="AA77" s="13"/>
      <c r="AB77" s="13"/>
    </row>
    <row r="78" spans="1:28" ht="18.75" hidden="1" x14ac:dyDescent="0.3">
      <c r="A78" s="1016">
        <v>1</v>
      </c>
      <c r="B78" s="5"/>
      <c r="C78" s="1016"/>
      <c r="D78" s="1016"/>
      <c r="E78" s="1016"/>
      <c r="F78" s="1016"/>
      <c r="G78" s="1016"/>
      <c r="H78" s="421"/>
      <c r="I78" s="1016"/>
      <c r="J78" s="1016"/>
      <c r="K78" s="1016"/>
      <c r="L78" s="1016"/>
      <c r="M78" s="1016"/>
      <c r="N78" s="1016"/>
      <c r="O78" s="548"/>
      <c r="P78" s="548"/>
      <c r="Q78" s="548"/>
      <c r="R78" s="420"/>
      <c r="S78" s="503"/>
      <c r="T78" s="503"/>
      <c r="U78" s="503"/>
      <c r="V78" s="503"/>
      <c r="W78" s="1024"/>
      <c r="X78" s="747"/>
      <c r="Y78" s="747"/>
      <c r="Z78" s="747"/>
      <c r="AA78" s="13"/>
      <c r="AB78" s="13"/>
    </row>
    <row r="79" spans="1:28" ht="18.75" x14ac:dyDescent="0.3">
      <c r="A79" s="859"/>
      <c r="B79" s="851"/>
      <c r="C79" s="849"/>
      <c r="D79" s="849"/>
      <c r="E79" s="850"/>
      <c r="F79" s="850"/>
      <c r="G79" s="850"/>
      <c r="H79" s="851"/>
      <c r="I79" s="851"/>
      <c r="J79" s="851"/>
      <c r="K79" s="851"/>
      <c r="L79" s="852"/>
      <c r="M79" s="741"/>
      <c r="N79" s="852"/>
      <c r="O79" s="852"/>
      <c r="P79" s="852"/>
      <c r="Q79" s="851"/>
      <c r="R79" s="853"/>
      <c r="S79" s="853"/>
      <c r="T79" s="853"/>
      <c r="U79" s="853"/>
      <c r="V79" s="853"/>
      <c r="W79" s="853"/>
      <c r="X79" s="747"/>
      <c r="Y79" s="747"/>
      <c r="Z79" s="747"/>
      <c r="AA79" s="13"/>
      <c r="AB79" s="13"/>
    </row>
    <row r="80" spans="1:28" ht="18.75" x14ac:dyDescent="0.25">
      <c r="A80" s="859"/>
      <c r="B80" s="1554" t="s">
        <v>1111</v>
      </c>
      <c r="C80" s="1554"/>
      <c r="D80" s="1554"/>
      <c r="E80" s="1554"/>
      <c r="F80" s="1554"/>
      <c r="G80" s="1554"/>
      <c r="H80" s="1554"/>
      <c r="I80" s="1554"/>
      <c r="J80" s="1554"/>
      <c r="K80" s="1554"/>
      <c r="L80" s="1554"/>
      <c r="M80" s="1554"/>
      <c r="N80" s="1554"/>
      <c r="O80" s="1554"/>
      <c r="P80" s="1554"/>
      <c r="Q80" s="1554"/>
      <c r="R80" s="1554"/>
      <c r="S80" s="1554"/>
      <c r="T80" s="1554"/>
      <c r="U80" s="1554"/>
      <c r="V80" s="1554"/>
      <c r="W80" s="1554"/>
      <c r="X80" s="1554"/>
      <c r="Y80" s="1554"/>
      <c r="Z80" s="1554"/>
      <c r="AA80" s="1554"/>
      <c r="AB80" s="13"/>
    </row>
    <row r="81" spans="1:28" ht="22.5" customHeight="1" x14ac:dyDescent="0.25">
      <c r="A81" s="859"/>
      <c r="B81" s="1552" t="s">
        <v>1108</v>
      </c>
      <c r="C81" s="1552"/>
      <c r="D81" s="1552"/>
      <c r="E81" s="1552"/>
      <c r="F81" s="936"/>
      <c r="G81" s="936"/>
      <c r="H81" s="937"/>
      <c r="I81" s="938"/>
      <c r="J81" s="939"/>
      <c r="K81" s="940"/>
      <c r="L81" s="324"/>
      <c r="M81" s="324"/>
      <c r="N81" s="324"/>
      <c r="O81" s="324"/>
      <c r="P81" s="324"/>
      <c r="Q81" s="545"/>
      <c r="R81" s="545"/>
      <c r="S81" s="545"/>
      <c r="T81" s="754"/>
      <c r="U81" s="1217"/>
      <c r="V81" s="753"/>
      <c r="W81" s="597"/>
      <c r="X81" s="545"/>
      <c r="Y81" s="545"/>
      <c r="Z81" s="545"/>
      <c r="AA81" s="545"/>
      <c r="AB81" s="13"/>
    </row>
    <row r="82" spans="1:28" ht="18.75" x14ac:dyDescent="0.25">
      <c r="A82" s="859"/>
      <c r="B82" s="1552" t="s">
        <v>1109</v>
      </c>
      <c r="C82" s="1552"/>
      <c r="D82" s="1552"/>
      <c r="E82" s="1552"/>
      <c r="F82" s="936"/>
      <c r="G82" s="936"/>
      <c r="H82" s="937"/>
      <c r="I82" s="938"/>
      <c r="J82" s="939"/>
      <c r="K82" s="940"/>
      <c r="L82" s="324"/>
      <c r="M82" s="324"/>
      <c r="N82" s="324"/>
      <c r="O82" s="324"/>
      <c r="P82" s="324"/>
      <c r="Q82" s="545"/>
      <c r="R82" s="545"/>
      <c r="S82" s="545"/>
      <c r="T82" s="754"/>
      <c r="U82" s="1217"/>
      <c r="V82" s="753"/>
      <c r="W82" s="597"/>
      <c r="X82" s="545"/>
      <c r="Y82" s="545"/>
      <c r="Z82" s="545"/>
      <c r="AA82" s="545"/>
      <c r="AB82" s="13"/>
    </row>
    <row r="83" spans="1:28" ht="24.75" customHeight="1" x14ac:dyDescent="0.25">
      <c r="A83" s="859"/>
      <c r="B83" s="1552" t="s">
        <v>1139</v>
      </c>
      <c r="C83" s="1552"/>
      <c r="D83" s="1552"/>
      <c r="E83" s="1552"/>
      <c r="F83" s="936"/>
      <c r="G83" s="936"/>
      <c r="H83" s="937"/>
      <c r="I83" s="938"/>
      <c r="J83" s="939"/>
      <c r="K83" s="940"/>
      <c r="L83" s="324"/>
      <c r="M83" s="324"/>
      <c r="N83" s="324"/>
      <c r="O83" s="324"/>
      <c r="P83" s="324"/>
      <c r="Q83" s="545"/>
      <c r="R83" s="545"/>
      <c r="S83" s="545"/>
      <c r="T83" s="754"/>
      <c r="U83" s="1217"/>
      <c r="V83" s="753"/>
      <c r="W83" s="597"/>
      <c r="X83" s="545"/>
      <c r="Y83" s="545"/>
      <c r="Z83" s="545"/>
      <c r="AA83" s="545"/>
      <c r="AB83" s="13"/>
    </row>
    <row r="84" spans="1:28" ht="18.75" x14ac:dyDescent="0.25">
      <c r="A84" s="859"/>
      <c r="B84" s="1554" t="s">
        <v>1147</v>
      </c>
      <c r="C84" s="1554"/>
      <c r="D84" s="1554"/>
      <c r="E84" s="1554"/>
      <c r="F84" s="1554"/>
      <c r="G84" s="1554"/>
      <c r="H84" s="1554"/>
      <c r="I84" s="1554"/>
      <c r="J84" s="1554"/>
      <c r="K84" s="1554"/>
      <c r="L84" s="1554"/>
      <c r="M84" s="1554"/>
      <c r="N84" s="1554"/>
      <c r="O84" s="1554"/>
      <c r="P84" s="1554"/>
      <c r="Q84" s="1554"/>
      <c r="R84" s="1554"/>
      <c r="S84" s="1554"/>
      <c r="T84" s="1554"/>
      <c r="U84" s="1554"/>
      <c r="V84" s="1554"/>
      <c r="W84" s="1554"/>
      <c r="X84" s="1554"/>
      <c r="Y84" s="1554"/>
      <c r="Z84" s="1554"/>
      <c r="AA84" s="1554"/>
      <c r="AB84" s="13"/>
    </row>
    <row r="85" spans="1:28" ht="18.75" x14ac:dyDescent="0.25">
      <c r="A85" s="859"/>
      <c r="B85" s="1553" t="s">
        <v>1141</v>
      </c>
      <c r="C85" s="1553"/>
      <c r="D85" s="1553"/>
      <c r="E85" s="1553"/>
      <c r="F85" s="936"/>
      <c r="G85" s="936"/>
      <c r="H85" s="937"/>
      <c r="I85" s="938"/>
      <c r="J85" s="939"/>
      <c r="K85" s="940"/>
      <c r="L85" s="324"/>
      <c r="M85" s="324"/>
      <c r="N85" s="324"/>
      <c r="O85" s="324"/>
      <c r="P85" s="324"/>
      <c r="Q85" s="545"/>
      <c r="R85" s="545"/>
      <c r="S85" s="545"/>
      <c r="T85" s="754"/>
      <c r="U85" s="1217"/>
      <c r="V85" s="753"/>
      <c r="W85" s="597"/>
      <c r="X85" s="545"/>
      <c r="Y85" s="545"/>
      <c r="Z85" s="545"/>
      <c r="AA85" s="545"/>
      <c r="AB85" s="13"/>
    </row>
    <row r="86" spans="1:28" ht="18.75" x14ac:dyDescent="0.25">
      <c r="A86" s="859"/>
      <c r="B86" s="1552" t="s">
        <v>1142</v>
      </c>
      <c r="C86" s="1552"/>
      <c r="D86" s="1552"/>
      <c r="E86" s="1552"/>
      <c r="F86" s="936"/>
      <c r="G86" s="936"/>
      <c r="H86" s="937"/>
      <c r="I86" s="938"/>
      <c r="J86" s="939"/>
      <c r="K86" s="940"/>
      <c r="L86" s="324"/>
      <c r="M86" s="324"/>
      <c r="N86" s="324"/>
      <c r="O86" s="324"/>
      <c r="P86" s="324"/>
      <c r="Q86" s="545"/>
      <c r="R86" s="545"/>
      <c r="S86" s="545"/>
      <c r="T86" s="754"/>
      <c r="U86" s="1217"/>
      <c r="V86" s="753"/>
      <c r="W86" s="597"/>
      <c r="X86" s="545"/>
      <c r="Y86" s="545"/>
      <c r="Z86" s="545"/>
      <c r="AA86" s="545"/>
      <c r="AB86" s="13"/>
    </row>
    <row r="87" spans="1:28" ht="20.25" customHeight="1" x14ac:dyDescent="0.25">
      <c r="A87" s="859"/>
      <c r="B87" s="1552" t="s">
        <v>1143</v>
      </c>
      <c r="C87" s="1552"/>
      <c r="D87" s="1552"/>
      <c r="E87" s="1552"/>
      <c r="F87" s="936"/>
      <c r="G87" s="936"/>
      <c r="H87" s="937"/>
      <c r="I87" s="938"/>
      <c r="J87" s="939"/>
      <c r="K87" s="940"/>
      <c r="L87" s="324"/>
      <c r="M87" s="324"/>
      <c r="N87" s="324"/>
      <c r="O87" s="324"/>
      <c r="P87" s="324"/>
      <c r="Q87" s="545"/>
      <c r="R87" s="545"/>
      <c r="S87" s="545"/>
      <c r="T87" s="754"/>
      <c r="U87" s="1217"/>
      <c r="V87" s="753"/>
      <c r="W87" s="597"/>
      <c r="X87" s="545"/>
      <c r="Y87" s="545"/>
      <c r="Z87" s="545"/>
      <c r="AA87" s="545"/>
      <c r="AB87" s="13"/>
    </row>
    <row r="88" spans="1:28" ht="18.75" x14ac:dyDescent="0.3">
      <c r="A88" s="859"/>
      <c r="B88" s="1281"/>
      <c r="C88" s="1281"/>
      <c r="D88" s="1281"/>
      <c r="E88" s="1281"/>
      <c r="F88" s="1281"/>
      <c r="G88" s="1281"/>
      <c r="H88" s="1281"/>
      <c r="I88" s="1281"/>
      <c r="J88" s="1281"/>
      <c r="K88" s="1281"/>
      <c r="L88" s="1281"/>
      <c r="M88" s="1281"/>
      <c r="N88" s="1281"/>
      <c r="O88" s="1281"/>
      <c r="P88" s="1281"/>
      <c r="Q88" s="1281"/>
      <c r="R88" s="1281"/>
      <c r="S88" s="1281"/>
      <c r="T88" s="1281"/>
      <c r="U88" s="1281"/>
      <c r="V88" s="1281"/>
      <c r="W88" s="1281"/>
      <c r="X88" s="1281"/>
      <c r="Y88" s="1281"/>
      <c r="Z88" s="1281"/>
      <c r="AA88" s="13"/>
      <c r="AB88" s="13"/>
    </row>
    <row r="89" spans="1:28" ht="18.75" x14ac:dyDescent="0.3">
      <c r="A89" s="859"/>
      <c r="B89" s="851" t="s">
        <v>1106</v>
      </c>
      <c r="C89" s="849"/>
      <c r="D89" s="849"/>
      <c r="E89" s="850"/>
      <c r="F89" s="850"/>
      <c r="G89" s="850"/>
      <c r="H89" s="851"/>
      <c r="I89" s="851"/>
      <c r="J89" s="851"/>
      <c r="K89" s="851" t="s">
        <v>1107</v>
      </c>
      <c r="L89" s="852"/>
      <c r="M89" s="741"/>
      <c r="N89" s="852"/>
      <c r="O89" s="852"/>
      <c r="P89" s="852"/>
      <c r="Q89" s="851"/>
      <c r="R89" s="853"/>
      <c r="S89" s="853"/>
      <c r="T89" s="853"/>
      <c r="U89" s="853"/>
      <c r="V89" s="853"/>
      <c r="W89" s="853"/>
      <c r="X89" s="747"/>
      <c r="Y89" s="747"/>
      <c r="Z89" s="747"/>
      <c r="AA89" s="13"/>
      <c r="AB89" s="13"/>
    </row>
    <row r="90" spans="1:28" ht="18.75" x14ac:dyDescent="0.3">
      <c r="A90" s="859"/>
      <c r="B90" s="851"/>
      <c r="C90" s="849"/>
      <c r="D90" s="849"/>
      <c r="E90" s="850"/>
      <c r="F90" s="850"/>
      <c r="G90" s="850"/>
      <c r="H90" s="851"/>
      <c r="I90" s="851"/>
      <c r="J90" s="851"/>
      <c r="K90" s="851"/>
      <c r="L90" s="852"/>
      <c r="M90" s="741"/>
      <c r="N90" s="852"/>
      <c r="O90" s="852"/>
      <c r="P90" s="852"/>
      <c r="Q90" s="851"/>
      <c r="R90" s="853"/>
      <c r="S90" s="853"/>
      <c r="T90" s="853"/>
      <c r="U90" s="853"/>
      <c r="V90" s="853"/>
      <c r="W90" s="853"/>
      <c r="X90" s="747"/>
      <c r="Y90" s="747"/>
      <c r="Z90" s="747"/>
      <c r="AA90" s="13"/>
      <c r="AB90" s="13"/>
    </row>
    <row r="91" spans="1:28" ht="18.75" x14ac:dyDescent="0.3">
      <c r="A91" s="853"/>
      <c r="B91" s="801" t="s">
        <v>983</v>
      </c>
      <c r="C91" s="801"/>
      <c r="D91" s="801"/>
      <c r="E91" s="981"/>
      <c r="F91" s="802"/>
      <c r="G91" s="802"/>
      <c r="H91" s="802"/>
      <c r="I91" s="802"/>
      <c r="J91" s="854"/>
      <c r="K91" s="854"/>
      <c r="L91" s="855"/>
      <c r="M91" s="37"/>
      <c r="N91" s="856"/>
      <c r="O91" s="856"/>
      <c r="P91" s="857"/>
      <c r="Q91" s="851"/>
      <c r="R91" s="853"/>
      <c r="S91" s="853"/>
      <c r="T91" s="853"/>
      <c r="U91" s="853"/>
      <c r="V91" s="853"/>
      <c r="W91" s="853"/>
      <c r="X91" s="747"/>
      <c r="Y91" s="747"/>
      <c r="Z91" s="747"/>
      <c r="AA91" s="13"/>
      <c r="AB91" s="13"/>
    </row>
    <row r="92" spans="1:28" ht="18.75" x14ac:dyDescent="0.3">
      <c r="A92" s="853"/>
      <c r="B92" s="801" t="s">
        <v>984</v>
      </c>
      <c r="C92" s="801"/>
      <c r="D92" s="801"/>
      <c r="E92" s="802"/>
      <c r="F92" s="802"/>
      <c r="G92" s="802"/>
      <c r="H92" s="802"/>
      <c r="I92" s="802"/>
      <c r="J92" s="854"/>
      <c r="K92" s="854"/>
      <c r="L92" s="855"/>
      <c r="M92" s="37"/>
      <c r="N92" s="856"/>
      <c r="O92" s="856"/>
      <c r="P92" s="857"/>
      <c r="Q92" s="851"/>
      <c r="R92" s="853"/>
      <c r="S92" s="853"/>
      <c r="T92" s="853"/>
      <c r="U92" s="853"/>
      <c r="V92" s="853"/>
      <c r="W92" s="853"/>
      <c r="X92" s="747"/>
      <c r="Y92" s="747"/>
      <c r="Z92" s="747"/>
      <c r="AA92" s="13"/>
      <c r="AB92" s="13"/>
    </row>
    <row r="93" spans="1:28" x14ac:dyDescent="0.25">
      <c r="A93" s="13"/>
      <c r="B93" s="1529" t="s">
        <v>985</v>
      </c>
      <c r="C93" s="1529"/>
      <c r="D93" s="1529"/>
      <c r="E93" s="1529"/>
      <c r="F93" s="1529"/>
      <c r="G93" s="1529"/>
      <c r="H93" s="1529"/>
      <c r="I93" s="1529"/>
      <c r="J93" s="803"/>
      <c r="K93" s="803"/>
      <c r="L93" s="804"/>
      <c r="M93" s="37"/>
      <c r="N93" s="755"/>
      <c r="O93" s="755"/>
      <c r="P93" s="858"/>
      <c r="Q93" s="37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</row>
    <row r="94" spans="1:28" x14ac:dyDescent="0.25">
      <c r="A94" s="13"/>
      <c r="B94" s="805" t="s">
        <v>986</v>
      </c>
      <c r="C94" s="834"/>
      <c r="D94" s="834"/>
      <c r="E94" s="834"/>
      <c r="F94" s="834"/>
      <c r="G94" s="834"/>
      <c r="H94" s="834"/>
      <c r="I94" s="834"/>
      <c r="J94" s="803"/>
      <c r="K94" s="803"/>
      <c r="L94" s="804"/>
      <c r="M94" s="37"/>
      <c r="N94" s="755"/>
      <c r="O94" s="755"/>
      <c r="P94" s="858"/>
      <c r="Q94" s="37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</row>
    <row r="95" spans="1:28" x14ac:dyDescent="0.25">
      <c r="A95" s="13"/>
      <c r="B95" s="1529" t="s">
        <v>610</v>
      </c>
      <c r="C95" s="1529"/>
      <c r="D95" s="1529"/>
      <c r="E95" s="1529"/>
      <c r="F95" s="1529"/>
      <c r="G95" s="1529"/>
      <c r="H95" s="1529"/>
      <c r="I95" s="1529"/>
      <c r="J95" s="803"/>
      <c r="K95" s="803"/>
      <c r="L95" s="804"/>
      <c r="M95" s="37"/>
      <c r="N95" s="755"/>
      <c r="O95" s="755"/>
      <c r="P95" s="858"/>
      <c r="Q95" s="37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</row>
    <row r="96" spans="1:28" x14ac:dyDescent="0.25">
      <c r="A96" s="13"/>
      <c r="B96" s="792"/>
      <c r="C96" s="792"/>
      <c r="D96" s="792"/>
      <c r="E96" s="791"/>
      <c r="F96" s="791"/>
      <c r="G96" s="791"/>
      <c r="H96" s="791"/>
      <c r="I96" s="791"/>
      <c r="J96" s="37"/>
      <c r="K96" s="37"/>
      <c r="L96" s="755"/>
      <c r="M96" s="37"/>
      <c r="N96" s="755"/>
      <c r="O96" s="755"/>
      <c r="P96" s="858"/>
      <c r="Q96" s="37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</row>
    <row r="97" spans="1:28" x14ac:dyDescent="0.25">
      <c r="A97" s="13"/>
      <c r="B97" s="792"/>
      <c r="C97" s="792"/>
      <c r="D97" s="792"/>
      <c r="E97" s="791"/>
      <c r="F97" s="791"/>
      <c r="G97" s="791"/>
      <c r="H97" s="791"/>
      <c r="I97" s="791"/>
      <c r="J97" s="37"/>
      <c r="K97" s="37"/>
      <c r="L97" s="755"/>
      <c r="M97" s="37"/>
      <c r="N97" s="755"/>
      <c r="O97" s="755"/>
      <c r="P97" s="858"/>
      <c r="Q97" s="37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</row>
    <row r="98" spans="1:28" x14ac:dyDescent="0.25">
      <c r="A98" s="13"/>
      <c r="B98" s="13"/>
      <c r="C98" s="647"/>
      <c r="D98" s="647"/>
      <c r="E98" s="741"/>
      <c r="F98" s="741"/>
      <c r="G98" s="741"/>
      <c r="H98" s="37"/>
      <c r="I98" s="37"/>
      <c r="J98" s="37"/>
      <c r="K98" s="37"/>
      <c r="L98" s="755"/>
      <c r="M98" s="37"/>
      <c r="N98" s="755"/>
      <c r="O98" s="755"/>
      <c r="P98" s="858"/>
      <c r="Q98" s="37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</row>
    <row r="99" spans="1:28" x14ac:dyDescent="0.25">
      <c r="A99" s="13"/>
      <c r="B99" s="863"/>
      <c r="C99" s="647"/>
      <c r="D99" s="647"/>
      <c r="E99" s="741"/>
      <c r="F99" s="741"/>
      <c r="G99" s="741"/>
      <c r="H99" s="37"/>
      <c r="I99" s="37"/>
      <c r="J99" s="37"/>
      <c r="K99" s="37"/>
      <c r="L99" s="755"/>
      <c r="M99" s="37"/>
      <c r="N99" s="755"/>
      <c r="O99" s="755"/>
      <c r="P99" s="858"/>
      <c r="Q99" s="37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</row>
    <row r="100" spans="1:28" x14ac:dyDescent="0.25">
      <c r="A100" s="13"/>
      <c r="B100" s="13"/>
      <c r="C100" s="647"/>
      <c r="D100" s="647"/>
      <c r="E100" s="741"/>
      <c r="F100" s="741"/>
      <c r="G100" s="741"/>
      <c r="H100" s="37"/>
      <c r="I100" s="37"/>
      <c r="J100" s="37"/>
      <c r="K100" s="37"/>
      <c r="L100" s="755"/>
      <c r="M100" s="37"/>
      <c r="N100" s="755"/>
      <c r="O100" s="755"/>
      <c r="P100" s="858"/>
      <c r="Q100" s="37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</row>
    <row r="101" spans="1:28" x14ac:dyDescent="0.25">
      <c r="A101" s="13"/>
      <c r="B101" s="13"/>
      <c r="C101" s="647"/>
      <c r="D101" s="647"/>
      <c r="E101" s="741"/>
      <c r="F101" s="741"/>
      <c r="G101" s="741"/>
      <c r="H101" s="37"/>
      <c r="I101" s="37"/>
      <c r="J101" s="37"/>
      <c r="K101" s="37"/>
      <c r="L101" s="755"/>
      <c r="M101" s="37"/>
      <c r="N101" s="755"/>
      <c r="O101" s="755"/>
      <c r="P101" s="858"/>
      <c r="Q101" s="37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</row>
    <row r="102" spans="1:28" x14ac:dyDescent="0.25">
      <c r="A102" s="13"/>
      <c r="B102" s="13"/>
      <c r="C102" s="647"/>
      <c r="D102" s="647"/>
      <c r="E102" s="741"/>
      <c r="F102" s="741"/>
      <c r="G102" s="741"/>
      <c r="H102" s="37"/>
      <c r="I102" s="37"/>
      <c r="J102" s="37"/>
      <c r="K102" s="37"/>
      <c r="L102" s="755"/>
      <c r="M102" s="37"/>
      <c r="N102" s="755"/>
      <c r="O102" s="755"/>
      <c r="P102" s="858"/>
      <c r="Q102" s="37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</row>
    <row r="103" spans="1:28" x14ac:dyDescent="0.25">
      <c r="A103" s="13"/>
      <c r="B103" s="13"/>
      <c r="C103" s="647"/>
      <c r="D103" s="647"/>
      <c r="E103" s="741"/>
      <c r="F103" s="741"/>
      <c r="G103" s="741"/>
      <c r="H103" s="37"/>
      <c r="I103" s="37"/>
      <c r="J103" s="37"/>
      <c r="K103" s="37"/>
      <c r="L103" s="755"/>
      <c r="M103" s="37"/>
      <c r="N103" s="755"/>
      <c r="O103" s="755"/>
      <c r="P103" s="858"/>
      <c r="Q103" s="37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</row>
    <row r="104" spans="1:28" x14ac:dyDescent="0.25">
      <c r="A104" s="13"/>
      <c r="B104" s="13"/>
      <c r="C104" s="647"/>
      <c r="D104" s="647"/>
      <c r="E104" s="741"/>
      <c r="F104" s="741"/>
      <c r="G104" s="741"/>
      <c r="H104" s="37"/>
      <c r="I104" s="37"/>
      <c r="J104" s="37"/>
      <c r="K104" s="37"/>
      <c r="L104" s="755"/>
      <c r="M104" s="37"/>
      <c r="N104" s="755"/>
      <c r="O104" s="755"/>
      <c r="P104" s="858"/>
      <c r="Q104" s="37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</row>
    <row r="105" spans="1:28" x14ac:dyDescent="0.25">
      <c r="A105" s="13"/>
      <c r="B105" s="13"/>
      <c r="C105" s="647"/>
      <c r="D105" s="647"/>
      <c r="E105" s="741"/>
      <c r="F105" s="741"/>
      <c r="G105" s="741"/>
      <c r="H105" s="37"/>
      <c r="I105" s="37"/>
      <c r="J105" s="37"/>
      <c r="K105" s="37"/>
      <c r="L105" s="755"/>
      <c r="M105" s="37"/>
      <c r="N105" s="755"/>
      <c r="O105" s="755"/>
      <c r="P105" s="858"/>
      <c r="Q105" s="37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</row>
    <row r="106" spans="1:28" x14ac:dyDescent="0.25">
      <c r="A106" s="13"/>
      <c r="B106" s="13"/>
      <c r="C106" s="647"/>
      <c r="D106" s="647"/>
      <c r="E106" s="741"/>
      <c r="F106" s="741"/>
      <c r="G106" s="741"/>
      <c r="H106" s="37"/>
      <c r="I106" s="37"/>
      <c r="J106" s="37"/>
      <c r="K106" s="37"/>
      <c r="L106" s="755"/>
      <c r="M106" s="37"/>
      <c r="N106" s="755"/>
      <c r="O106" s="755"/>
      <c r="P106" s="858"/>
      <c r="Q106" s="37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</row>
    <row r="107" spans="1:28" x14ac:dyDescent="0.25">
      <c r="A107" s="13"/>
      <c r="B107" s="13"/>
      <c r="C107" s="647"/>
      <c r="D107" s="647"/>
      <c r="E107" s="741"/>
      <c r="F107" s="741"/>
      <c r="G107" s="741"/>
      <c r="H107" s="37"/>
      <c r="I107" s="37"/>
      <c r="J107" s="37"/>
      <c r="K107" s="37"/>
      <c r="L107" s="755"/>
      <c r="M107" s="37"/>
      <c r="N107" s="755"/>
      <c r="O107" s="755"/>
      <c r="P107" s="858"/>
      <c r="Q107" s="37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</row>
    <row r="108" spans="1:28" x14ac:dyDescent="0.25">
      <c r="A108" s="13"/>
      <c r="B108" s="13"/>
      <c r="C108" s="647"/>
      <c r="D108" s="647"/>
      <c r="E108" s="741"/>
      <c r="F108" s="741"/>
      <c r="G108" s="741"/>
      <c r="H108" s="37"/>
      <c r="I108" s="37"/>
      <c r="J108" s="37"/>
      <c r="K108" s="37"/>
      <c r="L108" s="755"/>
      <c r="M108" s="37"/>
      <c r="N108" s="755"/>
      <c r="O108" s="755"/>
      <c r="P108" s="858"/>
      <c r="Q108" s="37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</row>
    <row r="109" spans="1:28" x14ac:dyDescent="0.25">
      <c r="A109" s="13"/>
      <c r="B109" s="13"/>
      <c r="C109" s="647"/>
      <c r="D109" s="647"/>
      <c r="E109" s="741"/>
      <c r="F109" s="741"/>
      <c r="G109" s="741"/>
      <c r="H109" s="37"/>
      <c r="I109" s="37"/>
      <c r="J109" s="37"/>
      <c r="K109" s="37"/>
      <c r="L109" s="755"/>
      <c r="M109" s="37"/>
      <c r="N109" s="755"/>
      <c r="O109" s="755"/>
      <c r="P109" s="858"/>
      <c r="Q109" s="37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</row>
    <row r="110" spans="1:28" x14ac:dyDescent="0.25">
      <c r="A110" s="13"/>
      <c r="B110" s="13"/>
      <c r="C110" s="647"/>
      <c r="D110" s="647"/>
      <c r="E110" s="741"/>
      <c r="F110" s="741"/>
      <c r="G110" s="741"/>
      <c r="H110" s="37"/>
      <c r="I110" s="37"/>
      <c r="J110" s="37"/>
      <c r="K110" s="37"/>
      <c r="L110" s="755"/>
      <c r="M110" s="37"/>
      <c r="N110" s="755"/>
      <c r="O110" s="755"/>
      <c r="P110" s="858"/>
      <c r="Q110" s="37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</row>
    <row r="111" spans="1:28" x14ac:dyDescent="0.25">
      <c r="A111" s="13"/>
      <c r="B111" s="13"/>
      <c r="C111" s="647"/>
      <c r="D111" s="647"/>
      <c r="E111" s="741"/>
      <c r="F111" s="741"/>
      <c r="G111" s="741"/>
      <c r="H111" s="37"/>
      <c r="I111" s="37"/>
      <c r="J111" s="37"/>
      <c r="K111" s="37"/>
      <c r="L111" s="755"/>
      <c r="M111" s="37"/>
      <c r="N111" s="755"/>
      <c r="O111" s="755"/>
      <c r="P111" s="858"/>
      <c r="Q111" s="37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</row>
    <row r="112" spans="1:28" x14ac:dyDescent="0.25">
      <c r="A112" s="13"/>
      <c r="B112" s="13"/>
      <c r="C112" s="647"/>
      <c r="D112" s="647"/>
      <c r="E112" s="741"/>
      <c r="F112" s="741"/>
      <c r="G112" s="741"/>
      <c r="H112" s="37"/>
      <c r="I112" s="37"/>
      <c r="J112" s="37"/>
      <c r="K112" s="37"/>
      <c r="L112" s="755"/>
      <c r="M112" s="37"/>
      <c r="N112" s="755"/>
      <c r="O112" s="755"/>
      <c r="P112" s="858"/>
      <c r="Q112" s="37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</row>
    <row r="113" spans="1:28" x14ac:dyDescent="0.25">
      <c r="A113" s="13"/>
      <c r="B113" s="13"/>
      <c r="C113" s="647"/>
      <c r="D113" s="647"/>
      <c r="E113" s="741"/>
      <c r="F113" s="741"/>
      <c r="G113" s="741"/>
      <c r="H113" s="37"/>
      <c r="I113" s="37"/>
      <c r="J113" s="37"/>
      <c r="K113" s="37"/>
      <c r="L113" s="755"/>
      <c r="M113" s="37"/>
      <c r="N113" s="755"/>
      <c r="O113" s="755"/>
      <c r="P113" s="858"/>
      <c r="Q113" s="37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</row>
    <row r="114" spans="1:28" x14ac:dyDescent="0.25">
      <c r="A114" s="13"/>
      <c r="B114" s="13"/>
      <c r="C114" s="647"/>
      <c r="D114" s="647"/>
      <c r="E114" s="741"/>
      <c r="F114" s="741"/>
      <c r="G114" s="741"/>
      <c r="H114" s="37"/>
      <c r="I114" s="37"/>
      <c r="J114" s="37"/>
      <c r="K114" s="37"/>
      <c r="L114" s="755"/>
      <c r="M114" s="37"/>
      <c r="N114" s="755"/>
      <c r="O114" s="755"/>
      <c r="P114" s="858"/>
      <c r="Q114" s="37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</row>
    <row r="115" spans="1:28" x14ac:dyDescent="0.25">
      <c r="A115" s="13"/>
      <c r="B115" s="13"/>
      <c r="C115" s="647"/>
      <c r="D115" s="647"/>
      <c r="E115" s="741"/>
      <c r="F115" s="741"/>
      <c r="G115" s="741"/>
      <c r="H115" s="37"/>
      <c r="I115" s="37"/>
      <c r="J115" s="37"/>
      <c r="K115" s="37"/>
      <c r="L115" s="755"/>
      <c r="M115" s="37"/>
      <c r="N115" s="755"/>
      <c r="O115" s="755"/>
      <c r="P115" s="858"/>
      <c r="Q115" s="37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</row>
    <row r="116" spans="1:28" x14ac:dyDescent="0.25">
      <c r="A116" s="13"/>
      <c r="B116" s="13"/>
      <c r="C116" s="647"/>
      <c r="D116" s="647"/>
      <c r="E116" s="741"/>
      <c r="F116" s="741"/>
      <c r="G116" s="741"/>
      <c r="H116" s="37"/>
      <c r="I116" s="37"/>
      <c r="J116" s="37"/>
      <c r="K116" s="37"/>
      <c r="L116" s="755"/>
      <c r="M116" s="37"/>
      <c r="N116" s="755"/>
      <c r="O116" s="755"/>
      <c r="P116" s="858"/>
      <c r="Q116" s="37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</row>
    <row r="117" spans="1:28" x14ac:dyDescent="0.25">
      <c r="A117" s="13"/>
      <c r="B117" s="13"/>
      <c r="C117" s="647"/>
      <c r="D117" s="647"/>
      <c r="E117" s="741"/>
      <c r="F117" s="741"/>
      <c r="G117" s="741"/>
      <c r="H117" s="37"/>
      <c r="I117" s="37"/>
      <c r="J117" s="37"/>
      <c r="K117" s="37"/>
      <c r="L117" s="755"/>
      <c r="M117" s="37"/>
      <c r="N117" s="755"/>
      <c r="O117" s="755"/>
      <c r="P117" s="858"/>
      <c r="Q117" s="37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</row>
    <row r="118" spans="1:28" x14ac:dyDescent="0.25">
      <c r="A118" s="13"/>
      <c r="B118" s="13"/>
      <c r="C118" s="647"/>
      <c r="D118" s="647"/>
      <c r="E118" s="741"/>
      <c r="F118" s="741"/>
      <c r="G118" s="741"/>
      <c r="H118" s="37"/>
      <c r="I118" s="37"/>
      <c r="J118" s="37"/>
      <c r="K118" s="37"/>
      <c r="L118" s="755"/>
      <c r="M118" s="37"/>
      <c r="N118" s="755"/>
      <c r="O118" s="755"/>
      <c r="P118" s="858"/>
      <c r="Q118" s="37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</row>
    <row r="119" spans="1:28" x14ac:dyDescent="0.25">
      <c r="A119" s="13"/>
      <c r="B119" s="13"/>
      <c r="C119" s="647"/>
      <c r="D119" s="647"/>
      <c r="E119" s="741"/>
      <c r="F119" s="741"/>
      <c r="G119" s="741"/>
      <c r="H119" s="37"/>
      <c r="I119" s="37"/>
      <c r="J119" s="37"/>
      <c r="K119" s="37"/>
      <c r="L119" s="755"/>
      <c r="M119" s="37"/>
      <c r="N119" s="755"/>
      <c r="O119" s="755"/>
      <c r="P119" s="858"/>
      <c r="Q119" s="37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</row>
    <row r="120" spans="1:28" x14ac:dyDescent="0.25">
      <c r="A120" s="13"/>
      <c r="B120" s="13"/>
      <c r="C120" s="647"/>
      <c r="D120" s="647"/>
      <c r="E120" s="741"/>
      <c r="F120" s="741"/>
      <c r="G120" s="741"/>
      <c r="H120" s="37"/>
      <c r="I120" s="37"/>
      <c r="J120" s="37"/>
      <c r="K120" s="37"/>
      <c r="L120" s="755"/>
      <c r="M120" s="37"/>
      <c r="N120" s="755"/>
      <c r="O120" s="755"/>
      <c r="P120" s="858"/>
      <c r="Q120" s="37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</row>
    <row r="121" spans="1:28" x14ac:dyDescent="0.25">
      <c r="A121" s="13"/>
      <c r="B121" s="13"/>
      <c r="C121" s="647"/>
      <c r="D121" s="647"/>
      <c r="E121" s="741"/>
      <c r="F121" s="741"/>
      <c r="G121" s="741"/>
      <c r="H121" s="37"/>
      <c r="I121" s="37"/>
      <c r="J121" s="37"/>
      <c r="K121" s="37"/>
      <c r="L121" s="755"/>
      <c r="M121" s="37"/>
      <c r="N121" s="755"/>
      <c r="O121" s="755"/>
      <c r="P121" s="858"/>
      <c r="Q121" s="37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</row>
    <row r="122" spans="1:28" x14ac:dyDescent="0.25">
      <c r="A122" s="13"/>
      <c r="B122" s="13"/>
      <c r="C122" s="647"/>
      <c r="D122" s="647"/>
      <c r="E122" s="741"/>
      <c r="F122" s="741"/>
      <c r="G122" s="741"/>
      <c r="H122" s="37"/>
      <c r="I122" s="37"/>
      <c r="J122" s="37"/>
      <c r="K122" s="37"/>
      <c r="L122" s="755"/>
      <c r="M122" s="37"/>
      <c r="N122" s="755"/>
      <c r="O122" s="755"/>
      <c r="P122" s="858"/>
      <c r="Q122" s="37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</row>
    <row r="123" spans="1:28" x14ac:dyDescent="0.25">
      <c r="A123" s="13"/>
      <c r="B123" s="13"/>
      <c r="C123" s="647"/>
      <c r="D123" s="647"/>
      <c r="E123" s="741"/>
      <c r="F123" s="741"/>
      <c r="G123" s="741"/>
      <c r="H123" s="37"/>
      <c r="I123" s="37"/>
      <c r="J123" s="37"/>
      <c r="K123" s="37"/>
      <c r="L123" s="755"/>
      <c r="M123" s="37"/>
      <c r="N123" s="755"/>
      <c r="O123" s="755"/>
      <c r="P123" s="858"/>
      <c r="Q123" s="37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</row>
    <row r="124" spans="1:28" x14ac:dyDescent="0.25">
      <c r="A124" s="13"/>
      <c r="B124" s="13"/>
      <c r="C124" s="647"/>
      <c r="D124" s="647"/>
      <c r="E124" s="741"/>
      <c r="F124" s="741"/>
      <c r="G124" s="741"/>
      <c r="H124" s="37"/>
      <c r="I124" s="37"/>
      <c r="J124" s="37"/>
      <c r="K124" s="37"/>
      <c r="L124" s="755"/>
      <c r="M124" s="37"/>
      <c r="N124" s="755"/>
      <c r="O124" s="755"/>
      <c r="P124" s="858"/>
      <c r="Q124" s="37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</row>
    <row r="125" spans="1:28" x14ac:dyDescent="0.25">
      <c r="A125" s="13"/>
      <c r="B125" s="13"/>
      <c r="C125" s="647"/>
      <c r="D125" s="647"/>
      <c r="E125" s="741"/>
      <c r="F125" s="741"/>
      <c r="G125" s="741"/>
      <c r="H125" s="37"/>
      <c r="I125" s="37"/>
      <c r="J125" s="37"/>
      <c r="K125" s="37"/>
      <c r="L125" s="755"/>
      <c r="M125" s="37"/>
      <c r="N125" s="755"/>
      <c r="O125" s="755"/>
      <c r="P125" s="858"/>
      <c r="Q125" s="37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</row>
    <row r="126" spans="1:28" x14ac:dyDescent="0.25">
      <c r="A126" s="13"/>
      <c r="B126" s="13"/>
      <c r="C126" s="647"/>
      <c r="D126" s="647"/>
      <c r="E126" s="741"/>
      <c r="F126" s="741"/>
      <c r="G126" s="741"/>
      <c r="H126" s="37"/>
      <c r="I126" s="37"/>
      <c r="J126" s="37"/>
      <c r="K126" s="37"/>
      <c r="L126" s="755"/>
      <c r="M126" s="37"/>
      <c r="N126" s="755"/>
      <c r="O126" s="755"/>
      <c r="P126" s="858"/>
      <c r="Q126" s="37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</row>
    <row r="127" spans="1:28" x14ac:dyDescent="0.25">
      <c r="A127" s="13"/>
      <c r="B127" s="13"/>
      <c r="C127" s="647"/>
      <c r="D127" s="647"/>
      <c r="E127" s="741"/>
      <c r="F127" s="741"/>
      <c r="G127" s="741"/>
      <c r="H127" s="37"/>
      <c r="I127" s="37"/>
      <c r="J127" s="37"/>
      <c r="K127" s="37"/>
      <c r="L127" s="755"/>
      <c r="M127" s="37"/>
      <c r="N127" s="755"/>
      <c r="O127" s="755"/>
      <c r="P127" s="858"/>
      <c r="Q127" s="37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</row>
    <row r="128" spans="1:28" x14ac:dyDescent="0.25">
      <c r="A128" s="13"/>
      <c r="B128" s="13"/>
      <c r="C128" s="647"/>
      <c r="D128" s="647"/>
      <c r="E128" s="741"/>
      <c r="F128" s="741"/>
      <c r="G128" s="741"/>
      <c r="H128" s="37"/>
      <c r="I128" s="37"/>
      <c r="J128" s="37"/>
      <c r="K128" s="37"/>
      <c r="L128" s="755"/>
      <c r="M128" s="37"/>
      <c r="N128" s="755"/>
      <c r="O128" s="755"/>
      <c r="P128" s="858"/>
      <c r="Q128" s="37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</row>
    <row r="129" spans="1:28" x14ac:dyDescent="0.25">
      <c r="A129" s="13"/>
      <c r="B129" s="13"/>
      <c r="C129" s="647"/>
      <c r="D129" s="647"/>
      <c r="E129" s="741"/>
      <c r="F129" s="741"/>
      <c r="G129" s="741"/>
      <c r="H129" s="37"/>
      <c r="I129" s="37"/>
      <c r="J129" s="37"/>
      <c r="K129" s="37"/>
      <c r="L129" s="755"/>
      <c r="M129" s="37"/>
      <c r="N129" s="755"/>
      <c r="O129" s="755"/>
      <c r="P129" s="858"/>
      <c r="Q129" s="37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</row>
    <row r="130" spans="1:28" x14ac:dyDescent="0.25">
      <c r="A130" s="13"/>
      <c r="B130" s="13"/>
      <c r="C130" s="647"/>
      <c r="D130" s="647"/>
      <c r="E130" s="741"/>
      <c r="F130" s="741"/>
      <c r="G130" s="741"/>
      <c r="H130" s="37"/>
      <c r="I130" s="37"/>
      <c r="J130" s="37"/>
      <c r="K130" s="37"/>
      <c r="L130" s="755"/>
      <c r="M130" s="37"/>
      <c r="N130" s="755"/>
      <c r="O130" s="755"/>
      <c r="P130" s="858"/>
      <c r="Q130" s="37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</row>
    <row r="131" spans="1:28" x14ac:dyDescent="0.25">
      <c r="A131" s="13"/>
      <c r="B131" s="13"/>
      <c r="C131" s="647"/>
      <c r="D131" s="647"/>
      <c r="E131" s="741"/>
      <c r="F131" s="741"/>
      <c r="G131" s="741"/>
      <c r="H131" s="37"/>
      <c r="I131" s="37"/>
      <c r="J131" s="37"/>
      <c r="K131" s="37"/>
      <c r="L131" s="755"/>
      <c r="M131" s="37"/>
      <c r="N131" s="755"/>
      <c r="O131" s="755"/>
      <c r="P131" s="858"/>
      <c r="Q131" s="37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</row>
    <row r="132" spans="1:28" x14ac:dyDescent="0.25">
      <c r="A132" s="13"/>
      <c r="B132" s="13"/>
      <c r="C132" s="647"/>
      <c r="D132" s="647"/>
      <c r="E132" s="741"/>
      <c r="F132" s="741"/>
      <c r="G132" s="741"/>
      <c r="H132" s="37"/>
      <c r="I132" s="37"/>
      <c r="J132" s="37"/>
      <c r="K132" s="37"/>
      <c r="L132" s="755"/>
      <c r="M132" s="37"/>
      <c r="N132" s="755"/>
      <c r="O132" s="755"/>
      <c r="P132" s="858"/>
      <c r="Q132" s="37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</row>
    <row r="133" spans="1:28" x14ac:dyDescent="0.25">
      <c r="A133" s="13"/>
      <c r="B133" s="13"/>
      <c r="C133" s="647"/>
      <c r="D133" s="647"/>
      <c r="E133" s="741"/>
      <c r="F133" s="741"/>
      <c r="G133" s="741"/>
      <c r="H133" s="37"/>
      <c r="I133" s="37"/>
      <c r="J133" s="37"/>
      <c r="K133" s="37"/>
      <c r="L133" s="755"/>
      <c r="M133" s="37"/>
      <c r="N133" s="755"/>
      <c r="O133" s="755"/>
      <c r="P133" s="858"/>
      <c r="Q133" s="37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</row>
    <row r="134" spans="1:28" x14ac:dyDescent="0.25">
      <c r="A134" s="13"/>
      <c r="B134" s="13"/>
      <c r="C134" s="647"/>
      <c r="D134" s="647"/>
      <c r="E134" s="741"/>
      <c r="F134" s="741"/>
      <c r="G134" s="741"/>
      <c r="H134" s="37"/>
      <c r="I134" s="37"/>
      <c r="J134" s="37"/>
      <c r="K134" s="37"/>
      <c r="L134" s="755"/>
      <c r="M134" s="37"/>
      <c r="N134" s="755"/>
      <c r="O134" s="755"/>
      <c r="P134" s="858"/>
      <c r="Q134" s="37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</row>
    <row r="135" spans="1:28" x14ac:dyDescent="0.25">
      <c r="A135" s="13"/>
      <c r="B135" s="13"/>
      <c r="C135" s="647"/>
      <c r="D135" s="647"/>
      <c r="E135" s="741"/>
      <c r="F135" s="741"/>
      <c r="G135" s="741"/>
      <c r="H135" s="37"/>
      <c r="I135" s="37"/>
      <c r="J135" s="37"/>
      <c r="K135" s="37"/>
      <c r="L135" s="755"/>
      <c r="M135" s="37"/>
      <c r="N135" s="755"/>
      <c r="O135" s="755"/>
      <c r="P135" s="858"/>
      <c r="Q135" s="37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</row>
    <row r="136" spans="1:28" x14ac:dyDescent="0.25">
      <c r="A136" s="13"/>
      <c r="B136" s="13"/>
      <c r="C136" s="647"/>
      <c r="D136" s="647"/>
      <c r="E136" s="741"/>
      <c r="F136" s="741"/>
      <c r="G136" s="741"/>
      <c r="H136" s="37"/>
      <c r="I136" s="37"/>
      <c r="J136" s="37"/>
      <c r="K136" s="37"/>
      <c r="L136" s="755"/>
      <c r="M136" s="37"/>
      <c r="N136" s="755"/>
      <c r="O136" s="755"/>
      <c r="P136" s="858"/>
      <c r="Q136" s="37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</row>
    <row r="137" spans="1:28" x14ac:dyDescent="0.25">
      <c r="A137" s="13"/>
      <c r="B137" s="13"/>
      <c r="C137" s="647"/>
      <c r="D137" s="647"/>
      <c r="E137" s="741"/>
      <c r="F137" s="741"/>
      <c r="G137" s="741"/>
      <c r="H137" s="37"/>
      <c r="I137" s="37"/>
      <c r="J137" s="37"/>
      <c r="K137" s="37"/>
      <c r="L137" s="755"/>
      <c r="M137" s="37"/>
      <c r="N137" s="755"/>
      <c r="O137" s="755"/>
      <c r="P137" s="858"/>
      <c r="Q137" s="37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</row>
    <row r="138" spans="1:28" x14ac:dyDescent="0.25">
      <c r="A138" s="13"/>
      <c r="B138" s="13"/>
      <c r="C138" s="647"/>
      <c r="D138" s="647"/>
      <c r="E138" s="741"/>
      <c r="F138" s="741"/>
      <c r="G138" s="741"/>
      <c r="H138" s="37"/>
      <c r="I138" s="37"/>
      <c r="J138" s="37"/>
      <c r="K138" s="37"/>
      <c r="L138" s="755"/>
      <c r="M138" s="37"/>
      <c r="N138" s="755"/>
      <c r="O138" s="755"/>
      <c r="P138" s="858"/>
      <c r="Q138" s="37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</row>
    <row r="139" spans="1:28" x14ac:dyDescent="0.25">
      <c r="A139" s="13"/>
      <c r="B139" s="13"/>
      <c r="C139" s="647"/>
      <c r="D139" s="647"/>
      <c r="E139" s="741"/>
      <c r="F139" s="741"/>
      <c r="G139" s="741"/>
      <c r="H139" s="37"/>
      <c r="I139" s="37"/>
      <c r="J139" s="37"/>
      <c r="K139" s="37"/>
      <c r="L139" s="755"/>
      <c r="M139" s="37"/>
      <c r="N139" s="755"/>
      <c r="O139" s="755"/>
      <c r="P139" s="858"/>
      <c r="Q139" s="37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</row>
    <row r="140" spans="1:28" x14ac:dyDescent="0.25">
      <c r="A140" s="13"/>
      <c r="B140" s="13"/>
      <c r="C140" s="647"/>
      <c r="D140" s="647"/>
      <c r="E140" s="741"/>
      <c r="F140" s="741"/>
      <c r="G140" s="741"/>
      <c r="H140" s="37"/>
      <c r="I140" s="37"/>
      <c r="J140" s="37"/>
      <c r="K140" s="37"/>
      <c r="L140" s="755"/>
      <c r="M140" s="37"/>
      <c r="N140" s="755"/>
      <c r="O140" s="755"/>
      <c r="P140" s="858"/>
      <c r="Q140" s="37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</row>
    <row r="141" spans="1:28" x14ac:dyDescent="0.25">
      <c r="A141" s="13"/>
      <c r="B141" s="13"/>
      <c r="C141" s="647"/>
      <c r="D141" s="647"/>
      <c r="E141" s="741"/>
      <c r="F141" s="741"/>
      <c r="G141" s="741"/>
      <c r="H141" s="37"/>
      <c r="I141" s="37"/>
      <c r="J141" s="37"/>
      <c r="K141" s="37"/>
      <c r="L141" s="755"/>
      <c r="M141" s="37"/>
      <c r="N141" s="755"/>
      <c r="O141" s="755"/>
      <c r="P141" s="858"/>
      <c r="Q141" s="37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</row>
    <row r="142" spans="1:28" x14ac:dyDescent="0.25">
      <c r="A142" s="13"/>
      <c r="B142" s="13"/>
      <c r="C142" s="647"/>
      <c r="D142" s="647"/>
      <c r="E142" s="741"/>
      <c r="F142" s="741"/>
      <c r="G142" s="741"/>
      <c r="H142" s="37"/>
      <c r="I142" s="37"/>
      <c r="J142" s="37"/>
      <c r="K142" s="37"/>
      <c r="L142" s="755"/>
      <c r="M142" s="37"/>
      <c r="N142" s="755"/>
      <c r="O142" s="755"/>
      <c r="P142" s="858"/>
      <c r="Q142" s="37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</row>
    <row r="143" spans="1:28" x14ac:dyDescent="0.25">
      <c r="A143" s="13"/>
      <c r="B143" s="13"/>
      <c r="C143" s="647"/>
      <c r="D143" s="647"/>
      <c r="E143" s="741"/>
      <c r="F143" s="741"/>
      <c r="G143" s="741"/>
      <c r="H143" s="37"/>
      <c r="I143" s="37"/>
      <c r="J143" s="37"/>
      <c r="K143" s="37"/>
      <c r="L143" s="755"/>
      <c r="M143" s="37"/>
      <c r="N143" s="755"/>
      <c r="O143" s="755"/>
      <c r="P143" s="858"/>
      <c r="Q143" s="37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</row>
    <row r="144" spans="1:28" x14ac:dyDescent="0.25">
      <c r="A144" s="13"/>
      <c r="B144" s="13"/>
      <c r="C144" s="647"/>
      <c r="D144" s="647"/>
      <c r="E144" s="741"/>
      <c r="F144" s="741"/>
      <c r="G144" s="741"/>
      <c r="H144" s="37"/>
      <c r="I144" s="37"/>
      <c r="J144" s="37"/>
      <c r="K144" s="37"/>
      <c r="L144" s="755"/>
      <c r="M144" s="37"/>
      <c r="N144" s="755"/>
      <c r="O144" s="755"/>
      <c r="P144" s="858"/>
      <c r="Q144" s="37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</row>
    <row r="145" spans="1:28" x14ac:dyDescent="0.25">
      <c r="A145" s="13"/>
      <c r="B145" s="13"/>
      <c r="C145" s="647"/>
      <c r="D145" s="647"/>
      <c r="E145" s="741"/>
      <c r="F145" s="741"/>
      <c r="G145" s="741"/>
      <c r="H145" s="37"/>
      <c r="I145" s="37"/>
      <c r="J145" s="37"/>
      <c r="K145" s="37"/>
      <c r="L145" s="755"/>
      <c r="M145" s="37"/>
      <c r="N145" s="755"/>
      <c r="O145" s="755"/>
      <c r="P145" s="858"/>
      <c r="Q145" s="37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</row>
    <row r="146" spans="1:28" x14ac:dyDescent="0.25">
      <c r="A146" s="13"/>
      <c r="B146" s="13"/>
      <c r="C146" s="647"/>
      <c r="D146" s="647"/>
      <c r="E146" s="741"/>
      <c r="F146" s="741"/>
      <c r="G146" s="741"/>
      <c r="H146" s="37"/>
      <c r="I146" s="37"/>
      <c r="J146" s="37"/>
      <c r="K146" s="37"/>
      <c r="L146" s="755"/>
      <c r="M146" s="37"/>
      <c r="N146" s="755"/>
      <c r="O146" s="755"/>
      <c r="P146" s="858"/>
      <c r="Q146" s="37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</row>
    <row r="147" spans="1:28" x14ac:dyDescent="0.25">
      <c r="A147" s="13"/>
      <c r="B147" s="13"/>
      <c r="C147" s="647"/>
      <c r="D147" s="647"/>
      <c r="E147" s="741"/>
      <c r="F147" s="741"/>
      <c r="G147" s="741"/>
      <c r="H147" s="37"/>
      <c r="I147" s="37"/>
      <c r="J147" s="37"/>
      <c r="K147" s="37"/>
      <c r="L147" s="755"/>
      <c r="M147" s="37"/>
      <c r="N147" s="755"/>
      <c r="O147" s="755"/>
      <c r="P147" s="858"/>
      <c r="Q147" s="37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</row>
    <row r="148" spans="1:28" x14ac:dyDescent="0.25">
      <c r="A148" s="13"/>
      <c r="B148" s="13"/>
      <c r="C148" s="647"/>
      <c r="D148" s="647"/>
      <c r="E148" s="741"/>
      <c r="F148" s="741"/>
      <c r="G148" s="741"/>
      <c r="H148" s="37"/>
      <c r="I148" s="37"/>
      <c r="J148" s="37"/>
      <c r="K148" s="37"/>
      <c r="L148" s="755"/>
      <c r="M148" s="37"/>
      <c r="N148" s="755"/>
      <c r="O148" s="755"/>
      <c r="P148" s="858"/>
      <c r="Q148" s="37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</row>
    <row r="149" spans="1:28" x14ac:dyDescent="0.25">
      <c r="A149" s="13"/>
      <c r="B149" s="13"/>
      <c r="C149" s="647"/>
      <c r="D149" s="647"/>
      <c r="E149" s="741"/>
      <c r="F149" s="741"/>
      <c r="G149" s="741"/>
      <c r="H149" s="37"/>
      <c r="I149" s="37"/>
      <c r="J149" s="37"/>
      <c r="K149" s="37"/>
      <c r="L149" s="755"/>
      <c r="M149" s="37"/>
      <c r="N149" s="755"/>
      <c r="O149" s="755"/>
      <c r="P149" s="858"/>
      <c r="Q149" s="37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</row>
    <row r="150" spans="1:28" x14ac:dyDescent="0.25">
      <c r="A150" s="13"/>
      <c r="B150" s="13"/>
      <c r="C150" s="647"/>
      <c r="D150" s="647"/>
      <c r="E150" s="741"/>
      <c r="F150" s="741"/>
      <c r="G150" s="741"/>
      <c r="H150" s="37"/>
      <c r="I150" s="37"/>
      <c r="J150" s="37"/>
      <c r="K150" s="37"/>
      <c r="L150" s="755"/>
      <c r="M150" s="37"/>
      <c r="N150" s="755"/>
      <c r="O150" s="755"/>
      <c r="P150" s="858"/>
      <c r="Q150" s="37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</row>
    <row r="151" spans="1:28" x14ac:dyDescent="0.25">
      <c r="A151" s="13"/>
      <c r="B151" s="13"/>
      <c r="C151" s="647"/>
      <c r="D151" s="647"/>
      <c r="E151" s="741"/>
      <c r="F151" s="741"/>
      <c r="G151" s="741"/>
      <c r="H151" s="37"/>
      <c r="I151" s="37"/>
      <c r="J151" s="37"/>
      <c r="K151" s="37"/>
      <c r="L151" s="755"/>
      <c r="M151" s="37"/>
      <c r="N151" s="755"/>
      <c r="O151" s="755"/>
      <c r="P151" s="858"/>
      <c r="Q151" s="37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</row>
    <row r="152" spans="1:28" x14ac:dyDescent="0.25">
      <c r="A152" s="13"/>
      <c r="B152" s="13"/>
      <c r="C152" s="647"/>
      <c r="D152" s="647"/>
      <c r="E152" s="741"/>
      <c r="F152" s="741"/>
      <c r="G152" s="741"/>
      <c r="H152" s="37"/>
      <c r="I152" s="37"/>
      <c r="J152" s="37"/>
      <c r="K152" s="37"/>
      <c r="L152" s="755"/>
      <c r="M152" s="37"/>
      <c r="N152" s="755"/>
      <c r="O152" s="755"/>
      <c r="P152" s="858"/>
      <c r="Q152" s="37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</row>
    <row r="153" spans="1:28" x14ac:dyDescent="0.25">
      <c r="A153" s="13"/>
      <c r="B153" s="13"/>
      <c r="C153" s="647"/>
      <c r="D153" s="647"/>
      <c r="E153" s="741"/>
      <c r="F153" s="741"/>
      <c r="G153" s="741"/>
      <c r="H153" s="37"/>
      <c r="I153" s="37"/>
      <c r="J153" s="37"/>
      <c r="K153" s="37"/>
      <c r="L153" s="755"/>
      <c r="M153" s="37"/>
      <c r="N153" s="755"/>
      <c r="O153" s="755"/>
      <c r="P153" s="858"/>
      <c r="Q153" s="37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</row>
    <row r="154" spans="1:28" x14ac:dyDescent="0.25">
      <c r="A154" s="13"/>
      <c r="B154" s="13"/>
      <c r="C154" s="647"/>
      <c r="D154" s="647"/>
      <c r="E154" s="741"/>
      <c r="F154" s="741"/>
      <c r="G154" s="741"/>
      <c r="H154" s="37"/>
      <c r="I154" s="37"/>
      <c r="J154" s="37"/>
      <c r="K154" s="37"/>
      <c r="L154" s="755"/>
      <c r="M154" s="37"/>
      <c r="N154" s="755"/>
      <c r="O154" s="755"/>
      <c r="P154" s="858"/>
      <c r="Q154" s="37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</row>
    <row r="155" spans="1:28" x14ac:dyDescent="0.25">
      <c r="A155" s="13"/>
      <c r="B155" s="13"/>
      <c r="C155" s="647"/>
      <c r="D155" s="647"/>
      <c r="E155" s="741"/>
      <c r="F155" s="741"/>
      <c r="G155" s="741"/>
      <c r="H155" s="37"/>
      <c r="I155" s="37"/>
      <c r="J155" s="37"/>
      <c r="K155" s="37"/>
      <c r="L155" s="755"/>
      <c r="M155" s="37"/>
      <c r="N155" s="755"/>
      <c r="O155" s="755"/>
      <c r="P155" s="858"/>
      <c r="Q155" s="37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</row>
    <row r="156" spans="1:28" x14ac:dyDescent="0.25">
      <c r="A156" s="13"/>
      <c r="B156" s="13"/>
      <c r="C156" s="647"/>
      <c r="D156" s="647"/>
      <c r="E156" s="741"/>
      <c r="F156" s="741"/>
      <c r="G156" s="741"/>
      <c r="H156" s="37"/>
      <c r="I156" s="37"/>
      <c r="J156" s="37"/>
      <c r="K156" s="37"/>
      <c r="L156" s="755"/>
      <c r="M156" s="37"/>
      <c r="N156" s="755"/>
      <c r="O156" s="755"/>
      <c r="P156" s="858"/>
      <c r="Q156" s="37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</row>
    <row r="157" spans="1:28" x14ac:dyDescent="0.25">
      <c r="A157" s="13"/>
      <c r="B157" s="13"/>
      <c r="C157" s="647"/>
      <c r="D157" s="647"/>
      <c r="E157" s="741"/>
      <c r="F157" s="741"/>
      <c r="G157" s="741"/>
      <c r="H157" s="37"/>
      <c r="I157" s="37"/>
      <c r="J157" s="37"/>
      <c r="K157" s="37"/>
      <c r="L157" s="755"/>
      <c r="M157" s="37"/>
      <c r="N157" s="755"/>
      <c r="O157" s="755"/>
      <c r="P157" s="858"/>
      <c r="Q157" s="37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</row>
    <row r="158" spans="1:28" x14ac:dyDescent="0.25">
      <c r="A158" s="13"/>
      <c r="B158" s="13"/>
      <c r="C158" s="647"/>
      <c r="D158" s="647"/>
      <c r="E158" s="741"/>
      <c r="F158" s="741"/>
      <c r="G158" s="741"/>
      <c r="H158" s="37"/>
      <c r="I158" s="37"/>
      <c r="J158" s="37"/>
      <c r="K158" s="37"/>
      <c r="L158" s="755"/>
      <c r="M158" s="37"/>
      <c r="N158" s="755"/>
      <c r="O158" s="755"/>
      <c r="P158" s="858"/>
      <c r="Q158" s="37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</row>
    <row r="159" spans="1:28" x14ac:dyDescent="0.25">
      <c r="A159" s="13"/>
      <c r="B159" s="13"/>
      <c r="C159" s="647"/>
      <c r="D159" s="647"/>
      <c r="E159" s="741"/>
      <c r="F159" s="741"/>
      <c r="G159" s="741"/>
      <c r="H159" s="37"/>
      <c r="I159" s="37"/>
      <c r="J159" s="37"/>
      <c r="K159" s="37"/>
      <c r="L159" s="755"/>
      <c r="M159" s="37"/>
      <c r="N159" s="755"/>
      <c r="O159" s="755"/>
      <c r="P159" s="858"/>
      <c r="Q159" s="37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</row>
    <row r="160" spans="1:28" x14ac:dyDescent="0.25">
      <c r="A160" s="13"/>
      <c r="B160" s="13"/>
      <c r="C160" s="647"/>
      <c r="D160" s="647"/>
      <c r="E160" s="741"/>
      <c r="F160" s="741"/>
      <c r="G160" s="741"/>
      <c r="H160" s="37"/>
      <c r="I160" s="37"/>
      <c r="J160" s="37"/>
      <c r="K160" s="37"/>
      <c r="L160" s="755"/>
      <c r="M160" s="37"/>
      <c r="N160" s="755"/>
      <c r="O160" s="755"/>
      <c r="P160" s="858"/>
      <c r="Q160" s="37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</row>
    <row r="161" spans="1:28" x14ac:dyDescent="0.25">
      <c r="A161" s="13"/>
      <c r="B161" s="13"/>
      <c r="C161" s="647"/>
      <c r="D161" s="647"/>
      <c r="E161" s="741"/>
      <c r="F161" s="741"/>
      <c r="G161" s="741"/>
      <c r="H161" s="37"/>
      <c r="I161" s="37"/>
      <c r="J161" s="37"/>
      <c r="K161" s="37"/>
      <c r="L161" s="755"/>
      <c r="M161" s="37"/>
      <c r="N161" s="755"/>
      <c r="O161" s="755"/>
      <c r="P161" s="858"/>
      <c r="Q161" s="37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</row>
    <row r="162" spans="1:28" x14ac:dyDescent="0.25">
      <c r="A162" s="13"/>
      <c r="B162" s="13"/>
      <c r="C162" s="647"/>
      <c r="D162" s="647"/>
      <c r="E162" s="741"/>
      <c r="F162" s="741"/>
      <c r="G162" s="741"/>
      <c r="H162" s="37"/>
      <c r="I162" s="37"/>
      <c r="J162" s="37"/>
      <c r="K162" s="37"/>
      <c r="L162" s="755"/>
      <c r="M162" s="37"/>
      <c r="N162" s="755"/>
      <c r="O162" s="755"/>
      <c r="P162" s="858"/>
      <c r="Q162" s="37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</row>
    <row r="163" spans="1:28" x14ac:dyDescent="0.25">
      <c r="A163" s="13"/>
      <c r="B163" s="13"/>
      <c r="C163" s="647"/>
      <c r="D163" s="647"/>
      <c r="E163" s="741"/>
      <c r="F163" s="741"/>
      <c r="G163" s="741"/>
      <c r="H163" s="37"/>
      <c r="I163" s="37"/>
      <c r="J163" s="37"/>
      <c r="K163" s="37"/>
      <c r="L163" s="755"/>
      <c r="M163" s="37"/>
      <c r="N163" s="755"/>
      <c r="O163" s="755"/>
      <c r="P163" s="858"/>
      <c r="Q163" s="37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</row>
    <row r="164" spans="1:28" x14ac:dyDescent="0.25">
      <c r="A164" s="13"/>
      <c r="B164" s="13"/>
      <c r="C164" s="647"/>
      <c r="D164" s="647"/>
      <c r="E164" s="741"/>
      <c r="F164" s="741"/>
      <c r="G164" s="741"/>
      <c r="H164" s="37"/>
      <c r="I164" s="37"/>
      <c r="J164" s="37"/>
      <c r="K164" s="37"/>
      <c r="L164" s="755"/>
      <c r="M164" s="37"/>
      <c r="N164" s="755"/>
      <c r="O164" s="755"/>
      <c r="P164" s="858"/>
      <c r="Q164" s="37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</row>
    <row r="165" spans="1:28" x14ac:dyDescent="0.25">
      <c r="A165" s="13"/>
      <c r="B165" s="13"/>
      <c r="C165" s="647"/>
      <c r="D165" s="647"/>
      <c r="E165" s="741"/>
      <c r="F165" s="741"/>
      <c r="G165" s="741"/>
      <c r="H165" s="37"/>
      <c r="I165" s="37"/>
      <c r="J165" s="37"/>
      <c r="K165" s="37"/>
      <c r="L165" s="755"/>
      <c r="M165" s="37"/>
      <c r="N165" s="755"/>
      <c r="O165" s="755"/>
      <c r="P165" s="858"/>
      <c r="Q165" s="37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</row>
    <row r="166" spans="1:28" x14ac:dyDescent="0.25">
      <c r="A166" s="13"/>
      <c r="B166" s="13"/>
      <c r="C166" s="647"/>
      <c r="D166" s="647"/>
      <c r="E166" s="741"/>
      <c r="F166" s="741"/>
      <c r="G166" s="741"/>
      <c r="H166" s="37"/>
      <c r="I166" s="37"/>
      <c r="J166" s="37"/>
      <c r="K166" s="37"/>
      <c r="L166" s="755"/>
      <c r="M166" s="37"/>
      <c r="N166" s="755"/>
      <c r="O166" s="755"/>
      <c r="P166" s="858"/>
      <c r="Q166" s="37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</row>
    <row r="167" spans="1:28" x14ac:dyDescent="0.25">
      <c r="A167" s="13"/>
      <c r="B167" s="13"/>
      <c r="C167" s="647"/>
      <c r="D167" s="647"/>
      <c r="E167" s="741"/>
      <c r="F167" s="741"/>
      <c r="G167" s="741"/>
      <c r="H167" s="37"/>
      <c r="I167" s="37"/>
      <c r="J167" s="37"/>
      <c r="K167" s="37"/>
      <c r="L167" s="755"/>
      <c r="M167" s="37"/>
      <c r="N167" s="755"/>
      <c r="O167" s="755"/>
      <c r="P167" s="858"/>
      <c r="Q167" s="37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</row>
    <row r="168" spans="1:28" x14ac:dyDescent="0.25">
      <c r="A168" s="13"/>
      <c r="B168" s="13"/>
      <c r="C168" s="647"/>
      <c r="D168" s="647"/>
      <c r="E168" s="741"/>
      <c r="F168" s="741"/>
      <c r="G168" s="741"/>
      <c r="H168" s="37"/>
      <c r="I168" s="37"/>
      <c r="J168" s="37"/>
      <c r="K168" s="37"/>
      <c r="L168" s="755"/>
      <c r="M168" s="37"/>
      <c r="N168" s="755"/>
      <c r="O168" s="755"/>
      <c r="P168" s="858"/>
      <c r="Q168" s="37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</row>
    <row r="169" spans="1:28" x14ac:dyDescent="0.25">
      <c r="A169" s="13"/>
      <c r="B169" s="13"/>
      <c r="C169" s="647"/>
      <c r="D169" s="647"/>
      <c r="E169" s="741"/>
      <c r="F169" s="741"/>
      <c r="G169" s="741"/>
      <c r="H169" s="37"/>
      <c r="I169" s="37"/>
      <c r="J169" s="37"/>
      <c r="K169" s="37"/>
      <c r="L169" s="755"/>
      <c r="M169" s="37"/>
      <c r="N169" s="755"/>
      <c r="O169" s="755"/>
      <c r="P169" s="858"/>
      <c r="Q169" s="37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</row>
    <row r="170" spans="1:28" x14ac:dyDescent="0.25">
      <c r="A170" s="13"/>
      <c r="B170" s="13"/>
      <c r="C170" s="647"/>
      <c r="D170" s="647"/>
      <c r="E170" s="741"/>
      <c r="F170" s="741"/>
      <c r="G170" s="741"/>
      <c r="H170" s="37"/>
      <c r="I170" s="37"/>
      <c r="J170" s="37"/>
      <c r="K170" s="37"/>
      <c r="L170" s="755"/>
      <c r="M170" s="37"/>
      <c r="N170" s="755"/>
      <c r="O170" s="755"/>
      <c r="P170" s="858"/>
      <c r="Q170" s="37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</row>
    <row r="171" spans="1:28" x14ac:dyDescent="0.25">
      <c r="A171" s="13"/>
      <c r="B171" s="13"/>
      <c r="C171" s="647"/>
      <c r="D171" s="647"/>
      <c r="E171" s="741"/>
      <c r="F171" s="741"/>
      <c r="G171" s="741"/>
      <c r="H171" s="37"/>
      <c r="I171" s="37"/>
      <c r="J171" s="37"/>
      <c r="K171" s="37"/>
      <c r="L171" s="755"/>
      <c r="M171" s="37"/>
      <c r="N171" s="755"/>
      <c r="O171" s="755"/>
      <c r="P171" s="858"/>
      <c r="Q171" s="37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</row>
    <row r="172" spans="1:28" x14ac:dyDescent="0.25">
      <c r="A172" s="13"/>
      <c r="B172" s="13"/>
      <c r="C172" s="647"/>
      <c r="D172" s="647"/>
      <c r="E172" s="741"/>
      <c r="F172" s="741"/>
      <c r="G172" s="741"/>
      <c r="H172" s="37"/>
      <c r="I172" s="37"/>
      <c r="J172" s="37"/>
      <c r="K172" s="37"/>
      <c r="L172" s="755"/>
      <c r="M172" s="37"/>
      <c r="N172" s="755"/>
      <c r="O172" s="755"/>
      <c r="P172" s="858"/>
      <c r="Q172" s="37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</row>
    <row r="173" spans="1:28" x14ac:dyDescent="0.25">
      <c r="A173" s="13"/>
      <c r="B173" s="13"/>
      <c r="C173" s="647"/>
      <c r="D173" s="647"/>
      <c r="E173" s="741"/>
      <c r="F173" s="741"/>
      <c r="G173" s="741"/>
      <c r="H173" s="37"/>
      <c r="I173" s="37"/>
      <c r="J173" s="37"/>
      <c r="K173" s="37"/>
      <c r="L173" s="755"/>
      <c r="M173" s="37"/>
      <c r="N173" s="755"/>
      <c r="O173" s="755"/>
      <c r="P173" s="858"/>
      <c r="Q173" s="37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</row>
    <row r="174" spans="1:28" x14ac:dyDescent="0.25">
      <c r="A174" s="13"/>
      <c r="B174" s="13"/>
      <c r="C174" s="647"/>
      <c r="D174" s="647"/>
      <c r="E174" s="741"/>
      <c r="F174" s="741"/>
      <c r="G174" s="741"/>
      <c r="H174" s="37"/>
      <c r="I174" s="37"/>
      <c r="J174" s="37"/>
      <c r="K174" s="37"/>
      <c r="L174" s="755"/>
      <c r="M174" s="37"/>
      <c r="N174" s="755"/>
      <c r="O174" s="755"/>
      <c r="P174" s="858"/>
      <c r="Q174" s="37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</row>
    <row r="175" spans="1:28" x14ac:dyDescent="0.25">
      <c r="A175" s="13"/>
      <c r="B175" s="13"/>
      <c r="C175" s="647"/>
      <c r="D175" s="647"/>
      <c r="E175" s="741"/>
      <c r="F175" s="741"/>
      <c r="G175" s="741"/>
      <c r="H175" s="37"/>
      <c r="I175" s="37"/>
      <c r="J175" s="37"/>
      <c r="K175" s="37"/>
      <c r="L175" s="755"/>
      <c r="M175" s="37"/>
      <c r="N175" s="755"/>
      <c r="O175" s="755"/>
      <c r="P175" s="858"/>
      <c r="Q175" s="37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</row>
    <row r="176" spans="1:28" x14ac:dyDescent="0.25">
      <c r="A176" s="13"/>
      <c r="B176" s="13"/>
      <c r="C176" s="647"/>
      <c r="D176" s="647"/>
      <c r="E176" s="741"/>
      <c r="F176" s="741"/>
      <c r="G176" s="741"/>
      <c r="H176" s="37"/>
      <c r="I176" s="37"/>
      <c r="J176" s="37"/>
      <c r="K176" s="37"/>
      <c r="L176" s="755"/>
      <c r="M176" s="37"/>
      <c r="N176" s="755"/>
      <c r="O176" s="755"/>
      <c r="P176" s="858"/>
      <c r="Q176" s="37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</row>
    <row r="177" spans="1:28" x14ac:dyDescent="0.25">
      <c r="A177" s="13"/>
      <c r="B177" s="13"/>
      <c r="C177" s="647"/>
      <c r="D177" s="647"/>
      <c r="E177" s="741"/>
      <c r="F177" s="741"/>
      <c r="G177" s="741"/>
      <c r="H177" s="37"/>
      <c r="I177" s="37"/>
      <c r="J177" s="37"/>
      <c r="K177" s="37"/>
      <c r="L177" s="755"/>
      <c r="M177" s="37"/>
      <c r="N177" s="755"/>
      <c r="O177" s="755"/>
      <c r="P177" s="858"/>
      <c r="Q177" s="37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</row>
    <row r="178" spans="1:28" x14ac:dyDescent="0.25">
      <c r="A178" s="13"/>
      <c r="B178" s="13"/>
      <c r="C178" s="647"/>
      <c r="D178" s="647"/>
      <c r="E178" s="741"/>
      <c r="F178" s="741"/>
      <c r="G178" s="741"/>
      <c r="H178" s="37"/>
      <c r="I178" s="37"/>
      <c r="J178" s="37"/>
      <c r="K178" s="37"/>
      <c r="L178" s="755"/>
      <c r="M178" s="37"/>
      <c r="N178" s="755"/>
      <c r="O178" s="755"/>
      <c r="P178" s="858"/>
      <c r="Q178" s="37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</row>
    <row r="179" spans="1:28" x14ac:dyDescent="0.25">
      <c r="A179" s="13"/>
      <c r="B179" s="13"/>
      <c r="C179" s="647"/>
      <c r="D179" s="647"/>
      <c r="E179" s="741"/>
      <c r="F179" s="741"/>
      <c r="G179" s="741"/>
      <c r="H179" s="37"/>
      <c r="I179" s="37"/>
      <c r="J179" s="37"/>
      <c r="K179" s="37"/>
      <c r="L179" s="755"/>
      <c r="M179" s="37"/>
      <c r="N179" s="755"/>
      <c r="O179" s="755"/>
      <c r="P179" s="858"/>
      <c r="Q179" s="37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</row>
    <row r="180" spans="1:28" x14ac:dyDescent="0.25">
      <c r="A180" s="13"/>
      <c r="B180" s="13"/>
      <c r="C180" s="647"/>
      <c r="D180" s="647"/>
      <c r="E180" s="741"/>
      <c r="F180" s="741"/>
      <c r="G180" s="741"/>
      <c r="H180" s="37"/>
      <c r="I180" s="37"/>
      <c r="J180" s="37"/>
      <c r="K180" s="37"/>
      <c r="L180" s="755"/>
      <c r="M180" s="37"/>
      <c r="N180" s="755"/>
      <c r="O180" s="755"/>
      <c r="P180" s="858"/>
      <c r="Q180" s="37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</row>
    <row r="181" spans="1:28" x14ac:dyDescent="0.25">
      <c r="A181" s="13"/>
      <c r="B181" s="13"/>
      <c r="C181" s="647"/>
      <c r="D181" s="647"/>
      <c r="E181" s="741"/>
      <c r="F181" s="741"/>
      <c r="G181" s="741"/>
      <c r="H181" s="37"/>
      <c r="I181" s="37"/>
      <c r="J181" s="37"/>
      <c r="K181" s="37"/>
      <c r="L181" s="755"/>
      <c r="M181" s="37"/>
      <c r="N181" s="755"/>
      <c r="O181" s="755"/>
      <c r="P181" s="858"/>
      <c r="Q181" s="37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</row>
    <row r="182" spans="1:28" x14ac:dyDescent="0.25">
      <c r="A182" s="13"/>
      <c r="B182" s="13"/>
      <c r="C182" s="647"/>
      <c r="D182" s="647"/>
      <c r="E182" s="741"/>
      <c r="F182" s="741"/>
      <c r="G182" s="741"/>
      <c r="H182" s="37"/>
      <c r="I182" s="37"/>
      <c r="J182" s="37"/>
      <c r="K182" s="37"/>
      <c r="L182" s="755"/>
      <c r="M182" s="37"/>
      <c r="N182" s="755"/>
      <c r="O182" s="755"/>
      <c r="P182" s="858"/>
      <c r="Q182" s="37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</row>
    <row r="183" spans="1:28" x14ac:dyDescent="0.25">
      <c r="A183" s="13"/>
      <c r="B183" s="13"/>
      <c r="C183" s="647"/>
      <c r="D183" s="647"/>
      <c r="E183" s="741"/>
      <c r="F183" s="741"/>
      <c r="G183" s="741"/>
      <c r="H183" s="37"/>
      <c r="I183" s="37"/>
      <c r="J183" s="37"/>
      <c r="K183" s="37"/>
      <c r="L183" s="755"/>
      <c r="M183" s="37"/>
      <c r="N183" s="755"/>
      <c r="O183" s="755"/>
      <c r="P183" s="858"/>
      <c r="Q183" s="37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</row>
    <row r="184" spans="1:28" x14ac:dyDescent="0.25">
      <c r="A184" s="13"/>
      <c r="B184" s="13"/>
      <c r="C184" s="647"/>
      <c r="D184" s="647"/>
      <c r="E184" s="741"/>
      <c r="F184" s="741"/>
      <c r="G184" s="741"/>
      <c r="H184" s="37"/>
      <c r="I184" s="37"/>
      <c r="J184" s="37"/>
      <c r="K184" s="37"/>
      <c r="L184" s="755"/>
      <c r="M184" s="37"/>
      <c r="N184" s="755"/>
      <c r="O184" s="755"/>
      <c r="P184" s="858"/>
      <c r="Q184" s="37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</row>
    <row r="185" spans="1:28" x14ac:dyDescent="0.25">
      <c r="A185" s="13"/>
      <c r="B185" s="13"/>
      <c r="C185" s="647"/>
      <c r="D185" s="647"/>
      <c r="E185" s="741"/>
      <c r="F185" s="741"/>
      <c r="G185" s="741"/>
      <c r="H185" s="37"/>
      <c r="I185" s="37"/>
      <c r="J185" s="37"/>
      <c r="K185" s="37"/>
      <c r="L185" s="755"/>
      <c r="M185" s="37"/>
      <c r="N185" s="755"/>
      <c r="O185" s="755"/>
      <c r="P185" s="858"/>
      <c r="Q185" s="37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</row>
    <row r="186" spans="1:28" x14ac:dyDescent="0.25">
      <c r="A186" s="13"/>
      <c r="B186" s="13"/>
      <c r="C186" s="647"/>
      <c r="D186" s="647"/>
      <c r="E186" s="741"/>
      <c r="F186" s="741"/>
      <c r="G186" s="741"/>
      <c r="H186" s="37"/>
      <c r="I186" s="37"/>
      <c r="J186" s="37"/>
      <c r="K186" s="37"/>
      <c r="L186" s="755"/>
      <c r="M186" s="37"/>
      <c r="N186" s="755"/>
      <c r="O186" s="755"/>
      <c r="P186" s="858"/>
      <c r="Q186" s="37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</row>
    <row r="187" spans="1:28" x14ac:dyDescent="0.25">
      <c r="A187" s="13"/>
      <c r="B187" s="13"/>
      <c r="C187" s="647"/>
      <c r="D187" s="647"/>
      <c r="E187" s="741"/>
      <c r="F187" s="741"/>
      <c r="G187" s="741"/>
      <c r="H187" s="37"/>
      <c r="I187" s="37"/>
      <c r="J187" s="37"/>
      <c r="K187" s="37"/>
      <c r="L187" s="755"/>
      <c r="M187" s="37"/>
      <c r="N187" s="755"/>
      <c r="O187" s="755"/>
      <c r="P187" s="858"/>
      <c r="Q187" s="37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</row>
    <row r="188" spans="1:28" x14ac:dyDescent="0.25">
      <c r="A188" s="13"/>
      <c r="B188" s="13"/>
      <c r="C188" s="647"/>
      <c r="D188" s="647"/>
      <c r="E188" s="741"/>
      <c r="F188" s="741"/>
      <c r="G188" s="741"/>
      <c r="H188" s="37"/>
      <c r="I188" s="37"/>
      <c r="J188" s="37"/>
      <c r="K188" s="37"/>
      <c r="L188" s="755"/>
      <c r="M188" s="37"/>
      <c r="N188" s="755"/>
      <c r="O188" s="755"/>
      <c r="P188" s="858"/>
      <c r="Q188" s="37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</row>
    <row r="189" spans="1:28" x14ac:dyDescent="0.25">
      <c r="A189" s="13"/>
      <c r="B189" s="13"/>
      <c r="C189" s="647"/>
      <c r="D189" s="647"/>
      <c r="E189" s="741"/>
      <c r="F189" s="741"/>
      <c r="G189" s="741"/>
      <c r="H189" s="37"/>
      <c r="I189" s="37"/>
      <c r="J189" s="37"/>
      <c r="K189" s="37"/>
      <c r="L189" s="755"/>
      <c r="M189" s="37"/>
      <c r="N189" s="755"/>
      <c r="O189" s="755"/>
      <c r="P189" s="858"/>
      <c r="Q189" s="37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</row>
    <row r="190" spans="1:28" x14ac:dyDescent="0.25">
      <c r="A190" s="13"/>
      <c r="B190" s="13"/>
      <c r="C190" s="647"/>
      <c r="D190" s="647"/>
      <c r="E190" s="741"/>
      <c r="F190" s="741"/>
      <c r="G190" s="741"/>
      <c r="H190" s="37"/>
      <c r="I190" s="37"/>
      <c r="J190" s="37"/>
      <c r="K190" s="37"/>
      <c r="L190" s="755"/>
      <c r="M190" s="37"/>
      <c r="N190" s="755"/>
      <c r="O190" s="755"/>
      <c r="P190" s="858"/>
      <c r="Q190" s="37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</row>
    <row r="191" spans="1:28" x14ac:dyDescent="0.25">
      <c r="A191" s="13"/>
      <c r="B191" s="13"/>
      <c r="C191" s="647"/>
      <c r="D191" s="647"/>
      <c r="E191" s="741"/>
      <c r="F191" s="741"/>
      <c r="G191" s="741"/>
      <c r="H191" s="37"/>
      <c r="I191" s="37"/>
      <c r="J191" s="37"/>
      <c r="K191" s="37"/>
      <c r="L191" s="755"/>
      <c r="M191" s="37"/>
      <c r="N191" s="755"/>
      <c r="O191" s="755"/>
      <c r="P191" s="858"/>
      <c r="Q191" s="37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</row>
    <row r="192" spans="1:28" x14ac:dyDescent="0.25">
      <c r="A192" s="13"/>
      <c r="B192" s="13"/>
      <c r="C192" s="647"/>
      <c r="D192" s="647"/>
      <c r="E192" s="741"/>
      <c r="F192" s="741"/>
      <c r="G192" s="741"/>
      <c r="H192" s="37"/>
      <c r="I192" s="37"/>
      <c r="J192" s="37"/>
      <c r="K192" s="37"/>
      <c r="L192" s="755"/>
      <c r="M192" s="37"/>
      <c r="N192" s="755"/>
      <c r="O192" s="755"/>
      <c r="P192" s="858"/>
      <c r="Q192" s="37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</row>
    <row r="193" spans="1:28" x14ac:dyDescent="0.25">
      <c r="A193" s="13"/>
      <c r="B193" s="13"/>
      <c r="C193" s="647"/>
      <c r="D193" s="647"/>
      <c r="E193" s="741"/>
      <c r="F193" s="741"/>
      <c r="G193" s="741"/>
      <c r="H193" s="37"/>
      <c r="I193" s="37"/>
      <c r="J193" s="37"/>
      <c r="K193" s="37"/>
      <c r="L193" s="755"/>
      <c r="M193" s="37"/>
      <c r="N193" s="755"/>
      <c r="O193" s="755"/>
      <c r="P193" s="858"/>
      <c r="Q193" s="37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</row>
    <row r="194" spans="1:28" x14ac:dyDescent="0.25">
      <c r="A194" s="13"/>
      <c r="B194" s="13"/>
      <c r="C194" s="647"/>
      <c r="D194" s="647"/>
      <c r="E194" s="741"/>
      <c r="F194" s="741"/>
      <c r="G194" s="741"/>
      <c r="H194" s="37"/>
      <c r="I194" s="37"/>
      <c r="J194" s="37"/>
      <c r="K194" s="37"/>
      <c r="L194" s="755"/>
      <c r="M194" s="37"/>
      <c r="N194" s="755"/>
      <c r="O194" s="755"/>
      <c r="P194" s="858"/>
      <c r="Q194" s="37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</row>
    <row r="195" spans="1:28" x14ac:dyDescent="0.25">
      <c r="A195" s="13"/>
      <c r="B195" s="13"/>
      <c r="C195" s="647"/>
      <c r="D195" s="647"/>
      <c r="E195" s="741"/>
      <c r="F195" s="741"/>
      <c r="G195" s="741"/>
      <c r="H195" s="37"/>
      <c r="I195" s="37"/>
      <c r="J195" s="37"/>
      <c r="K195" s="37"/>
      <c r="L195" s="755"/>
      <c r="M195" s="37"/>
      <c r="N195" s="755"/>
      <c r="O195" s="755"/>
      <c r="P195" s="858"/>
      <c r="Q195" s="37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</row>
    <row r="196" spans="1:28" x14ac:dyDescent="0.25">
      <c r="A196" s="13"/>
      <c r="B196" s="13"/>
      <c r="C196" s="647"/>
      <c r="D196" s="647"/>
      <c r="E196" s="741"/>
      <c r="F196" s="741"/>
      <c r="G196" s="741"/>
      <c r="H196" s="37"/>
      <c r="I196" s="37"/>
      <c r="J196" s="37"/>
      <c r="K196" s="37"/>
      <c r="L196" s="755"/>
      <c r="M196" s="37"/>
      <c r="N196" s="755"/>
      <c r="O196" s="755"/>
      <c r="P196" s="858"/>
      <c r="Q196" s="37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</row>
    <row r="197" spans="1:28" x14ac:dyDescent="0.25">
      <c r="A197" s="13"/>
      <c r="B197" s="13"/>
      <c r="C197" s="647"/>
      <c r="D197" s="647"/>
      <c r="E197" s="741"/>
      <c r="F197" s="741"/>
      <c r="G197" s="741"/>
      <c r="H197" s="37"/>
      <c r="I197" s="37"/>
      <c r="J197" s="37"/>
      <c r="K197" s="37"/>
      <c r="L197" s="755"/>
      <c r="M197" s="37"/>
      <c r="N197" s="755"/>
      <c r="O197" s="755"/>
      <c r="P197" s="858"/>
      <c r="Q197" s="37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</row>
    <row r="198" spans="1:28" x14ac:dyDescent="0.25">
      <c r="A198" s="13"/>
      <c r="B198" s="13"/>
      <c r="C198" s="647"/>
      <c r="D198" s="647"/>
      <c r="E198" s="741"/>
      <c r="F198" s="741"/>
      <c r="G198" s="741"/>
      <c r="H198" s="37"/>
      <c r="I198" s="37"/>
      <c r="J198" s="37"/>
      <c r="K198" s="37"/>
      <c r="L198" s="755"/>
      <c r="M198" s="37"/>
      <c r="N198" s="755"/>
      <c r="O198" s="755"/>
      <c r="P198" s="858"/>
      <c r="Q198" s="37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</row>
    <row r="199" spans="1:28" x14ac:dyDescent="0.25">
      <c r="A199" s="13"/>
      <c r="B199" s="13"/>
      <c r="C199" s="647"/>
      <c r="D199" s="647"/>
      <c r="E199" s="741"/>
      <c r="F199" s="741"/>
      <c r="G199" s="741"/>
      <c r="H199" s="37"/>
      <c r="I199" s="37"/>
      <c r="J199" s="37"/>
      <c r="K199" s="37"/>
      <c r="L199" s="755"/>
      <c r="M199" s="37"/>
      <c r="N199" s="755"/>
      <c r="O199" s="755"/>
      <c r="P199" s="858"/>
      <c r="Q199" s="37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</row>
    <row r="200" spans="1:28" x14ac:dyDescent="0.25">
      <c r="A200" s="13"/>
      <c r="B200" s="13"/>
      <c r="C200" s="647"/>
      <c r="D200" s="647"/>
      <c r="E200" s="741"/>
      <c r="F200" s="741"/>
      <c r="G200" s="741"/>
      <c r="H200" s="37"/>
      <c r="I200" s="37"/>
      <c r="J200" s="37"/>
      <c r="K200" s="37"/>
      <c r="L200" s="755"/>
      <c r="M200" s="37"/>
      <c r="N200" s="755"/>
      <c r="O200" s="755"/>
      <c r="P200" s="858"/>
      <c r="Q200" s="37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</row>
    <row r="201" spans="1:28" x14ac:dyDescent="0.25">
      <c r="A201" s="13"/>
      <c r="B201" s="13"/>
      <c r="C201" s="647"/>
      <c r="D201" s="647"/>
      <c r="E201" s="741"/>
      <c r="F201" s="741"/>
      <c r="G201" s="741"/>
      <c r="H201" s="37"/>
      <c r="I201" s="37"/>
      <c r="J201" s="37"/>
      <c r="K201" s="37"/>
      <c r="L201" s="755"/>
      <c r="M201" s="37"/>
      <c r="N201" s="755"/>
      <c r="O201" s="755"/>
      <c r="P201" s="858"/>
      <c r="Q201" s="37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</row>
    <row r="202" spans="1:28" x14ac:dyDescent="0.25">
      <c r="A202" s="13"/>
      <c r="B202" s="13"/>
      <c r="C202" s="647"/>
      <c r="D202" s="647"/>
      <c r="E202" s="741"/>
      <c r="F202" s="741"/>
      <c r="G202" s="741"/>
      <c r="H202" s="37"/>
      <c r="I202" s="37"/>
      <c r="J202" s="37"/>
      <c r="K202" s="37"/>
      <c r="L202" s="755"/>
      <c r="M202" s="37"/>
      <c r="N202" s="755"/>
      <c r="O202" s="755"/>
      <c r="P202" s="858"/>
      <c r="Q202" s="37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</row>
    <row r="203" spans="1:28" x14ac:dyDescent="0.25">
      <c r="A203" s="13"/>
      <c r="B203" s="13"/>
      <c r="C203" s="647"/>
      <c r="D203" s="647"/>
      <c r="E203" s="741"/>
      <c r="F203" s="741"/>
      <c r="G203" s="741"/>
      <c r="H203" s="37"/>
      <c r="I203" s="37"/>
      <c r="J203" s="37"/>
      <c r="K203" s="37"/>
      <c r="L203" s="755"/>
      <c r="M203" s="37"/>
      <c r="N203" s="755"/>
      <c r="O203" s="755"/>
      <c r="P203" s="858"/>
      <c r="Q203" s="37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</row>
    <row r="204" spans="1:28" x14ac:dyDescent="0.25">
      <c r="A204" s="13"/>
      <c r="B204" s="13"/>
      <c r="C204" s="647"/>
      <c r="D204" s="647"/>
      <c r="E204" s="741"/>
      <c r="F204" s="741"/>
      <c r="G204" s="741"/>
      <c r="H204" s="37"/>
      <c r="I204" s="37"/>
      <c r="J204" s="37"/>
      <c r="K204" s="37"/>
      <c r="L204" s="755"/>
      <c r="M204" s="37"/>
      <c r="N204" s="755"/>
      <c r="O204" s="755"/>
      <c r="P204" s="858"/>
      <c r="Q204" s="37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</row>
    <row r="205" spans="1:28" x14ac:dyDescent="0.25">
      <c r="A205" s="13"/>
      <c r="B205" s="13"/>
      <c r="C205" s="647"/>
      <c r="D205" s="647"/>
      <c r="E205" s="741"/>
      <c r="F205" s="741"/>
      <c r="G205" s="741"/>
      <c r="H205" s="37"/>
      <c r="I205" s="37"/>
      <c r="J205" s="37"/>
      <c r="K205" s="37"/>
      <c r="L205" s="755"/>
      <c r="M205" s="37"/>
      <c r="N205" s="755"/>
      <c r="O205" s="755"/>
      <c r="P205" s="858"/>
      <c r="Q205" s="37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</row>
    <row r="206" spans="1:28" x14ac:dyDescent="0.25">
      <c r="A206" s="13"/>
      <c r="B206" s="13"/>
      <c r="C206" s="647"/>
      <c r="D206" s="647"/>
      <c r="E206" s="741"/>
      <c r="F206" s="741"/>
      <c r="G206" s="741"/>
      <c r="H206" s="37"/>
      <c r="I206" s="37"/>
      <c r="J206" s="37"/>
      <c r="K206" s="37"/>
      <c r="L206" s="755"/>
      <c r="M206" s="37"/>
      <c r="N206" s="755"/>
      <c r="O206" s="755"/>
      <c r="P206" s="858"/>
      <c r="Q206" s="37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</row>
    <row r="207" spans="1:28" x14ac:dyDescent="0.25">
      <c r="A207" s="13"/>
      <c r="B207" s="13"/>
      <c r="C207" s="647"/>
      <c r="D207" s="647"/>
      <c r="E207" s="741"/>
      <c r="F207" s="741"/>
      <c r="G207" s="741"/>
      <c r="H207" s="37"/>
      <c r="I207" s="37"/>
      <c r="J207" s="37"/>
      <c r="K207" s="37"/>
      <c r="L207" s="755"/>
      <c r="M207" s="37"/>
      <c r="N207" s="755"/>
      <c r="O207" s="755"/>
      <c r="P207" s="757"/>
      <c r="Q207" s="37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</row>
    <row r="208" spans="1:28" x14ac:dyDescent="0.25">
      <c r="A208" s="13"/>
      <c r="B208" s="13"/>
      <c r="C208" s="647"/>
      <c r="D208" s="647"/>
      <c r="E208" s="741"/>
      <c r="F208" s="741"/>
      <c r="G208" s="741"/>
      <c r="H208" s="37"/>
      <c r="I208" s="37"/>
      <c r="J208" s="37"/>
      <c r="K208" s="37"/>
      <c r="L208" s="755"/>
      <c r="M208" s="37"/>
      <c r="N208" s="755"/>
      <c r="O208" s="755"/>
      <c r="P208" s="757"/>
      <c r="Q208" s="37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</row>
    <row r="209" spans="1:28" x14ac:dyDescent="0.25">
      <c r="A209" s="13"/>
      <c r="B209" s="13"/>
      <c r="C209" s="647"/>
      <c r="D209" s="647"/>
      <c r="E209" s="741"/>
      <c r="F209" s="741"/>
      <c r="G209" s="741"/>
      <c r="H209" s="37"/>
      <c r="I209" s="37"/>
      <c r="J209" s="37"/>
      <c r="K209" s="37"/>
      <c r="L209" s="755"/>
      <c r="M209" s="37"/>
      <c r="N209" s="755"/>
      <c r="O209" s="755"/>
      <c r="P209" s="757"/>
      <c r="Q209" s="37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</row>
    <row r="210" spans="1:28" x14ac:dyDescent="0.25">
      <c r="A210" s="13"/>
      <c r="B210" s="13"/>
      <c r="C210" s="647"/>
      <c r="D210" s="647"/>
      <c r="E210" s="741"/>
      <c r="F210" s="741"/>
      <c r="G210" s="741"/>
      <c r="H210" s="37"/>
      <c r="I210" s="37"/>
      <c r="J210" s="37"/>
      <c r="K210" s="37"/>
      <c r="L210" s="755"/>
      <c r="M210" s="37"/>
      <c r="N210" s="755"/>
      <c r="O210" s="755"/>
      <c r="P210" s="757"/>
      <c r="Q210" s="37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</row>
    <row r="211" spans="1:28" x14ac:dyDescent="0.25">
      <c r="A211" s="13"/>
      <c r="B211" s="13"/>
      <c r="C211" s="647"/>
      <c r="D211" s="647"/>
      <c r="E211" s="741"/>
      <c r="F211" s="741"/>
      <c r="G211" s="741"/>
      <c r="H211" s="37"/>
      <c r="I211" s="37"/>
      <c r="J211" s="37"/>
      <c r="K211" s="37"/>
      <c r="L211" s="755"/>
      <c r="M211" s="37"/>
      <c r="N211" s="755"/>
      <c r="O211" s="755"/>
      <c r="P211" s="757"/>
      <c r="Q211" s="37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</row>
    <row r="212" spans="1:28" x14ac:dyDescent="0.25">
      <c r="A212" s="13"/>
      <c r="B212" s="13"/>
      <c r="C212" s="647"/>
      <c r="D212" s="647"/>
      <c r="E212" s="741"/>
      <c r="F212" s="741"/>
      <c r="G212" s="741"/>
      <c r="H212" s="37"/>
      <c r="I212" s="37"/>
      <c r="J212" s="37"/>
      <c r="K212" s="37"/>
      <c r="L212" s="755"/>
      <c r="M212" s="37"/>
      <c r="N212" s="755"/>
      <c r="O212" s="755"/>
      <c r="P212" s="757"/>
      <c r="Q212" s="37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</row>
    <row r="213" spans="1:28" x14ac:dyDescent="0.25">
      <c r="A213" s="13"/>
      <c r="B213" s="13"/>
      <c r="C213" s="647"/>
      <c r="D213" s="647"/>
      <c r="E213" s="741"/>
      <c r="F213" s="741"/>
      <c r="G213" s="741"/>
      <c r="H213" s="37"/>
      <c r="I213" s="37"/>
      <c r="J213" s="37"/>
      <c r="K213" s="37"/>
      <c r="L213" s="755"/>
      <c r="M213" s="37"/>
      <c r="N213" s="755"/>
      <c r="O213" s="755"/>
      <c r="P213" s="757"/>
      <c r="Q213" s="37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</row>
    <row r="214" spans="1:28" x14ac:dyDescent="0.25">
      <c r="A214" s="13"/>
      <c r="B214" s="13"/>
      <c r="C214" s="647"/>
      <c r="D214" s="647"/>
      <c r="E214" s="741"/>
      <c r="F214" s="741"/>
      <c r="G214" s="741"/>
      <c r="H214" s="37"/>
      <c r="I214" s="37"/>
      <c r="J214" s="37"/>
      <c r="K214" s="37"/>
      <c r="L214" s="755"/>
      <c r="M214" s="37"/>
      <c r="N214" s="755"/>
      <c r="O214" s="755"/>
      <c r="P214" s="757"/>
      <c r="Q214" s="37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</row>
    <row r="215" spans="1:28" x14ac:dyDescent="0.25">
      <c r="A215" s="13"/>
      <c r="B215" s="13"/>
      <c r="C215" s="647"/>
      <c r="D215" s="647"/>
      <c r="E215" s="741"/>
      <c r="F215" s="741"/>
      <c r="G215" s="741"/>
      <c r="H215" s="37"/>
      <c r="I215" s="37"/>
      <c r="J215" s="37"/>
      <c r="K215" s="37"/>
      <c r="L215" s="755"/>
      <c r="M215" s="37"/>
      <c r="N215" s="755"/>
      <c r="O215" s="755"/>
      <c r="P215" s="757"/>
      <c r="Q215" s="37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</row>
    <row r="216" spans="1:28" x14ac:dyDescent="0.25">
      <c r="A216" s="13"/>
      <c r="B216" s="13"/>
      <c r="C216" s="647"/>
      <c r="D216" s="647"/>
      <c r="E216" s="741"/>
      <c r="F216" s="741"/>
      <c r="G216" s="741"/>
      <c r="H216" s="37"/>
      <c r="I216" s="37"/>
      <c r="J216" s="37"/>
      <c r="K216" s="37"/>
      <c r="L216" s="755"/>
      <c r="M216" s="37"/>
      <c r="N216" s="755"/>
      <c r="O216" s="755"/>
      <c r="P216" s="757"/>
      <c r="Q216" s="37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</row>
    <row r="217" spans="1:28" x14ac:dyDescent="0.25">
      <c r="A217" s="13"/>
      <c r="B217" s="13"/>
      <c r="C217" s="647"/>
      <c r="D217" s="647"/>
      <c r="E217" s="741"/>
      <c r="F217" s="741"/>
      <c r="G217" s="741"/>
      <c r="H217" s="37"/>
      <c r="I217" s="37"/>
      <c r="J217" s="37"/>
      <c r="K217" s="37"/>
      <c r="L217" s="755"/>
      <c r="M217" s="37"/>
      <c r="N217" s="755"/>
      <c r="O217" s="755"/>
      <c r="P217" s="757"/>
      <c r="Q217" s="37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</row>
    <row r="218" spans="1:28" x14ac:dyDescent="0.25">
      <c r="A218" s="13"/>
      <c r="B218" s="13"/>
      <c r="C218" s="647"/>
      <c r="D218" s="647"/>
      <c r="E218" s="741"/>
      <c r="F218" s="741"/>
      <c r="G218" s="741"/>
      <c r="H218" s="37"/>
      <c r="I218" s="37"/>
      <c r="J218" s="37"/>
      <c r="K218" s="37"/>
      <c r="L218" s="755"/>
      <c r="M218" s="37"/>
      <c r="N218" s="755"/>
      <c r="O218" s="755"/>
      <c r="P218" s="757"/>
      <c r="Q218" s="37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</row>
    <row r="219" spans="1:28" x14ac:dyDescent="0.25">
      <c r="A219" s="13"/>
      <c r="B219" s="13"/>
      <c r="C219" s="647"/>
      <c r="D219" s="647"/>
      <c r="E219" s="741"/>
      <c r="F219" s="741"/>
      <c r="G219" s="741"/>
      <c r="H219" s="37"/>
      <c r="I219" s="37"/>
      <c r="J219" s="37"/>
      <c r="K219" s="37"/>
      <c r="L219" s="755"/>
      <c r="M219" s="37"/>
      <c r="N219" s="755"/>
      <c r="O219" s="755"/>
      <c r="P219" s="757"/>
      <c r="Q219" s="37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</row>
    <row r="220" spans="1:28" x14ac:dyDescent="0.25">
      <c r="A220" s="13"/>
      <c r="B220" s="13"/>
      <c r="C220" s="647"/>
      <c r="D220" s="647"/>
      <c r="E220" s="741"/>
      <c r="F220" s="741"/>
      <c r="G220" s="741"/>
      <c r="H220" s="37"/>
      <c r="I220" s="37"/>
      <c r="J220" s="37"/>
      <c r="K220" s="37"/>
      <c r="L220" s="755"/>
      <c r="M220" s="37"/>
      <c r="N220" s="755"/>
      <c r="O220" s="755"/>
      <c r="P220" s="757"/>
      <c r="Q220" s="37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</row>
    <row r="221" spans="1:28" x14ac:dyDescent="0.25">
      <c r="A221" s="13"/>
      <c r="B221" s="13"/>
      <c r="C221" s="647"/>
      <c r="D221" s="647"/>
      <c r="E221" s="741"/>
      <c r="F221" s="741"/>
      <c r="G221" s="741"/>
      <c r="H221" s="37"/>
      <c r="I221" s="37"/>
      <c r="J221" s="37"/>
      <c r="K221" s="37"/>
      <c r="L221" s="755"/>
      <c r="M221" s="37"/>
      <c r="N221" s="755"/>
      <c r="O221" s="755"/>
      <c r="P221" s="757"/>
      <c r="Q221" s="37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</row>
    <row r="222" spans="1:28" x14ac:dyDescent="0.25">
      <c r="A222" s="13"/>
      <c r="B222" s="13"/>
      <c r="C222" s="647"/>
      <c r="D222" s="647"/>
      <c r="E222" s="741"/>
      <c r="F222" s="741"/>
      <c r="G222" s="741"/>
      <c r="H222" s="37"/>
      <c r="I222" s="37"/>
      <c r="J222" s="37"/>
      <c r="K222" s="37"/>
      <c r="L222" s="755"/>
      <c r="M222" s="37"/>
      <c r="N222" s="755"/>
      <c r="O222" s="755"/>
      <c r="P222" s="757"/>
      <c r="Q222" s="37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</row>
    <row r="223" spans="1:28" x14ac:dyDescent="0.25">
      <c r="A223" s="13"/>
      <c r="B223" s="13"/>
      <c r="C223" s="647"/>
      <c r="D223" s="647"/>
      <c r="E223" s="741"/>
      <c r="F223" s="741"/>
      <c r="G223" s="741"/>
      <c r="H223" s="37"/>
      <c r="I223" s="37"/>
      <c r="J223" s="37"/>
      <c r="K223" s="37"/>
      <c r="L223" s="755"/>
      <c r="M223" s="37"/>
      <c r="N223" s="755"/>
      <c r="O223" s="755"/>
      <c r="P223" s="757"/>
      <c r="Q223" s="37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</row>
    <row r="224" spans="1:28" x14ac:dyDescent="0.25">
      <c r="A224" s="13"/>
      <c r="B224" s="13"/>
      <c r="C224" s="647"/>
      <c r="D224" s="647"/>
      <c r="E224" s="741"/>
      <c r="F224" s="741"/>
      <c r="G224" s="741"/>
      <c r="H224" s="37"/>
      <c r="I224" s="37"/>
      <c r="J224" s="37"/>
      <c r="K224" s="37"/>
      <c r="L224" s="755"/>
      <c r="M224" s="37"/>
      <c r="N224" s="755"/>
      <c r="O224" s="755"/>
      <c r="P224" s="757"/>
      <c r="Q224" s="37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</row>
    <row r="225" spans="1:28" x14ac:dyDescent="0.25">
      <c r="A225" s="13"/>
      <c r="B225" s="13"/>
      <c r="C225" s="647"/>
      <c r="D225" s="647"/>
      <c r="E225" s="741"/>
      <c r="F225" s="741"/>
      <c r="G225" s="741"/>
      <c r="H225" s="37"/>
      <c r="I225" s="37"/>
      <c r="J225" s="37"/>
      <c r="K225" s="37"/>
      <c r="L225" s="755"/>
      <c r="M225" s="37"/>
      <c r="N225" s="755"/>
      <c r="O225" s="755"/>
      <c r="P225" s="757"/>
      <c r="Q225" s="37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</row>
    <row r="226" spans="1:28" x14ac:dyDescent="0.25">
      <c r="A226" s="13"/>
      <c r="B226" s="13"/>
      <c r="C226" s="647"/>
      <c r="D226" s="647"/>
      <c r="E226" s="741"/>
      <c r="F226" s="741"/>
      <c r="G226" s="741"/>
      <c r="H226" s="37"/>
      <c r="I226" s="37"/>
      <c r="J226" s="37"/>
      <c r="K226" s="37"/>
      <c r="L226" s="755"/>
      <c r="M226" s="37"/>
      <c r="N226" s="755"/>
      <c r="O226" s="755"/>
      <c r="P226" s="757"/>
      <c r="Q226" s="37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</row>
    <row r="227" spans="1:28" x14ac:dyDescent="0.25">
      <c r="A227" s="13"/>
      <c r="B227" s="13"/>
      <c r="C227" s="647"/>
      <c r="D227" s="647"/>
      <c r="E227" s="741"/>
      <c r="F227" s="741"/>
      <c r="G227" s="741"/>
      <c r="H227" s="37"/>
      <c r="I227" s="37"/>
      <c r="J227" s="37"/>
      <c r="K227" s="37"/>
      <c r="L227" s="755"/>
      <c r="M227" s="37"/>
      <c r="N227" s="755"/>
      <c r="O227" s="755"/>
      <c r="P227" s="757"/>
      <c r="Q227" s="37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</row>
    <row r="228" spans="1:28" x14ac:dyDescent="0.25">
      <c r="A228" s="13"/>
      <c r="B228" s="13"/>
      <c r="C228" s="647"/>
      <c r="D228" s="647"/>
      <c r="E228" s="741"/>
      <c r="F228" s="741"/>
      <c r="G228" s="741"/>
      <c r="H228" s="37"/>
      <c r="I228" s="37"/>
      <c r="J228" s="37"/>
      <c r="K228" s="37"/>
      <c r="L228" s="755"/>
      <c r="M228" s="37"/>
      <c r="N228" s="755"/>
      <c r="O228" s="755"/>
      <c r="P228" s="757"/>
      <c r="Q228" s="37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</row>
    <row r="229" spans="1:28" x14ac:dyDescent="0.25">
      <c r="A229" s="13"/>
      <c r="B229" s="13"/>
      <c r="C229" s="647"/>
      <c r="D229" s="647"/>
      <c r="E229" s="741"/>
      <c r="F229" s="741"/>
      <c r="G229" s="741"/>
      <c r="H229" s="37"/>
      <c r="I229" s="37"/>
      <c r="J229" s="37"/>
      <c r="K229" s="37"/>
      <c r="L229" s="755"/>
      <c r="M229" s="37"/>
      <c r="N229" s="755"/>
      <c r="O229" s="755"/>
      <c r="P229" s="757"/>
      <c r="Q229" s="37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</row>
    <row r="230" spans="1:28" x14ac:dyDescent="0.25">
      <c r="A230" s="13"/>
      <c r="B230" s="13"/>
      <c r="C230" s="647"/>
      <c r="D230" s="647"/>
      <c r="E230" s="741"/>
      <c r="F230" s="741"/>
      <c r="G230" s="741"/>
      <c r="H230" s="37"/>
      <c r="I230" s="37"/>
      <c r="J230" s="37"/>
      <c r="K230" s="37"/>
      <c r="L230" s="755"/>
      <c r="M230" s="37"/>
      <c r="N230" s="755"/>
      <c r="O230" s="755"/>
      <c r="P230" s="757"/>
      <c r="Q230" s="37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</row>
    <row r="231" spans="1:28" x14ac:dyDescent="0.25">
      <c r="A231" s="13"/>
      <c r="B231" s="13"/>
      <c r="C231" s="647"/>
      <c r="D231" s="647"/>
      <c r="E231" s="741"/>
      <c r="F231" s="741"/>
      <c r="G231" s="741"/>
      <c r="H231" s="37"/>
      <c r="I231" s="37"/>
      <c r="J231" s="37"/>
      <c r="K231" s="37"/>
      <c r="L231" s="755"/>
      <c r="M231" s="37"/>
      <c r="N231" s="755"/>
      <c r="O231" s="755"/>
      <c r="P231" s="757"/>
      <c r="Q231" s="37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</row>
    <row r="232" spans="1:28" x14ac:dyDescent="0.25">
      <c r="A232" s="13"/>
      <c r="B232" s="13"/>
      <c r="C232" s="647"/>
      <c r="D232" s="647"/>
      <c r="E232" s="741"/>
      <c r="F232" s="741"/>
      <c r="G232" s="741"/>
      <c r="H232" s="37"/>
      <c r="I232" s="37"/>
      <c r="J232" s="37"/>
      <c r="K232" s="37"/>
      <c r="L232" s="755"/>
      <c r="M232" s="37"/>
      <c r="N232" s="755"/>
      <c r="O232" s="755"/>
      <c r="P232" s="757"/>
      <c r="Q232" s="37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</row>
    <row r="233" spans="1:28" x14ac:dyDescent="0.25">
      <c r="A233" s="13"/>
      <c r="B233" s="13"/>
      <c r="C233" s="647"/>
      <c r="D233" s="647"/>
      <c r="E233" s="741"/>
      <c r="F233" s="741"/>
      <c r="G233" s="741"/>
      <c r="H233" s="37"/>
      <c r="I233" s="37"/>
      <c r="J233" s="37"/>
      <c r="K233" s="37"/>
      <c r="L233" s="755"/>
      <c r="M233" s="37"/>
      <c r="N233" s="755"/>
      <c r="O233" s="755"/>
      <c r="P233" s="757"/>
      <c r="Q233" s="37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</row>
    <row r="234" spans="1:28" x14ac:dyDescent="0.25">
      <c r="A234" s="13"/>
      <c r="B234" s="13"/>
      <c r="C234" s="647"/>
      <c r="D234" s="647"/>
      <c r="E234" s="741"/>
      <c r="F234" s="741"/>
      <c r="G234" s="741"/>
      <c r="H234" s="37"/>
      <c r="I234" s="37"/>
      <c r="J234" s="37"/>
      <c r="K234" s="37"/>
      <c r="L234" s="755"/>
      <c r="M234" s="37"/>
      <c r="N234" s="755"/>
      <c r="O234" s="755"/>
      <c r="P234" s="757"/>
      <c r="Q234" s="37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</row>
    <row r="235" spans="1:28" x14ac:dyDescent="0.25">
      <c r="A235" s="13"/>
      <c r="B235" s="13"/>
      <c r="C235" s="647"/>
      <c r="D235" s="647"/>
      <c r="E235" s="741"/>
      <c r="F235" s="741"/>
      <c r="G235" s="741"/>
      <c r="H235" s="37"/>
      <c r="I235" s="37"/>
      <c r="J235" s="37"/>
      <c r="K235" s="37"/>
      <c r="L235" s="755"/>
      <c r="M235" s="37"/>
      <c r="N235" s="755"/>
      <c r="O235" s="755"/>
      <c r="P235" s="757"/>
      <c r="Q235" s="37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</row>
    <row r="236" spans="1:28" x14ac:dyDescent="0.25">
      <c r="A236" s="13"/>
      <c r="B236" s="13"/>
      <c r="C236" s="647"/>
      <c r="D236" s="647"/>
      <c r="E236" s="741"/>
      <c r="F236" s="741"/>
      <c r="G236" s="741"/>
      <c r="H236" s="37"/>
      <c r="I236" s="37"/>
      <c r="J236" s="37"/>
      <c r="K236" s="37"/>
      <c r="L236" s="755"/>
      <c r="M236" s="37"/>
      <c r="N236" s="755"/>
      <c r="O236" s="755"/>
      <c r="P236" s="757"/>
      <c r="Q236" s="37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</row>
    <row r="237" spans="1:28" x14ac:dyDescent="0.25">
      <c r="A237" s="13"/>
      <c r="B237" s="13"/>
      <c r="C237" s="647"/>
      <c r="D237" s="647"/>
      <c r="E237" s="741"/>
      <c r="F237" s="741"/>
      <c r="G237" s="741"/>
      <c r="H237" s="37"/>
      <c r="I237" s="37"/>
      <c r="J237" s="37"/>
      <c r="K237" s="37"/>
      <c r="L237" s="755"/>
      <c r="M237" s="37"/>
      <c r="N237" s="755"/>
      <c r="O237" s="755"/>
      <c r="P237" s="757"/>
      <c r="Q237" s="37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</row>
    <row r="238" spans="1:28" x14ac:dyDescent="0.25">
      <c r="A238" s="13"/>
      <c r="B238" s="13"/>
      <c r="C238" s="647"/>
      <c r="D238" s="647"/>
      <c r="E238" s="741"/>
      <c r="F238" s="741"/>
      <c r="G238" s="741"/>
      <c r="H238" s="37"/>
      <c r="I238" s="37"/>
      <c r="J238" s="37"/>
      <c r="K238" s="37"/>
      <c r="L238" s="755"/>
      <c r="M238" s="37"/>
      <c r="N238" s="755"/>
      <c r="O238" s="755"/>
      <c r="P238" s="757"/>
      <c r="Q238" s="37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</row>
    <row r="239" spans="1:28" x14ac:dyDescent="0.25">
      <c r="A239" s="13"/>
      <c r="B239" s="13"/>
      <c r="C239" s="647"/>
      <c r="D239" s="647"/>
      <c r="E239" s="741"/>
      <c r="F239" s="741"/>
      <c r="G239" s="741"/>
      <c r="H239" s="37"/>
      <c r="I239" s="37"/>
      <c r="J239" s="37"/>
      <c r="K239" s="37"/>
      <c r="L239" s="755"/>
      <c r="M239" s="37"/>
      <c r="N239" s="755"/>
      <c r="O239" s="755"/>
      <c r="P239" s="757"/>
      <c r="Q239" s="37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</row>
    <row r="240" spans="1:28" x14ac:dyDescent="0.25">
      <c r="A240" s="13"/>
      <c r="B240" s="13"/>
      <c r="C240" s="647"/>
      <c r="D240" s="647"/>
      <c r="E240" s="741"/>
      <c r="F240" s="741"/>
      <c r="G240" s="741"/>
      <c r="H240" s="37"/>
      <c r="I240" s="37"/>
      <c r="J240" s="37"/>
      <c r="K240" s="37"/>
      <c r="L240" s="755"/>
      <c r="M240" s="37"/>
      <c r="N240" s="755"/>
      <c r="O240" s="755"/>
      <c r="P240" s="757"/>
      <c r="Q240" s="37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</row>
    <row r="241" spans="1:28" x14ac:dyDescent="0.25">
      <c r="A241" s="13"/>
      <c r="B241" s="13"/>
      <c r="C241" s="647"/>
      <c r="D241" s="647"/>
      <c r="E241" s="741"/>
      <c r="F241" s="741"/>
      <c r="G241" s="741"/>
      <c r="H241" s="37"/>
      <c r="I241" s="37"/>
      <c r="J241" s="37"/>
      <c r="K241" s="37"/>
      <c r="L241" s="755"/>
      <c r="M241" s="37"/>
      <c r="N241" s="755"/>
      <c r="O241" s="755"/>
      <c r="P241" s="757"/>
      <c r="Q241" s="37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</row>
    <row r="242" spans="1:28" x14ac:dyDescent="0.25">
      <c r="A242" s="13"/>
      <c r="B242" s="13"/>
      <c r="C242" s="647"/>
      <c r="D242" s="647"/>
      <c r="E242" s="741"/>
      <c r="F242" s="741"/>
      <c r="G242" s="741"/>
      <c r="H242" s="37"/>
      <c r="I242" s="37"/>
      <c r="J242" s="37"/>
      <c r="K242" s="37"/>
      <c r="L242" s="755"/>
      <c r="M242" s="37"/>
      <c r="N242" s="755"/>
      <c r="O242" s="755"/>
      <c r="P242" s="757"/>
      <c r="Q242" s="37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</row>
    <row r="243" spans="1:28" x14ac:dyDescent="0.25">
      <c r="A243" s="13"/>
      <c r="B243" s="13"/>
      <c r="C243" s="647"/>
      <c r="D243" s="647"/>
      <c r="E243" s="741"/>
      <c r="F243" s="741"/>
      <c r="G243" s="741"/>
      <c r="H243" s="37"/>
      <c r="I243" s="37"/>
      <c r="J243" s="37"/>
      <c r="K243" s="37"/>
      <c r="L243" s="755"/>
      <c r="M243" s="37"/>
      <c r="N243" s="755"/>
      <c r="O243" s="755"/>
      <c r="P243" s="757"/>
      <c r="Q243" s="37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</row>
    <row r="244" spans="1:28" x14ac:dyDescent="0.25">
      <c r="A244" s="13"/>
      <c r="B244" s="13"/>
      <c r="C244" s="647"/>
      <c r="D244" s="647"/>
      <c r="E244" s="741"/>
      <c r="F244" s="741"/>
      <c r="G244" s="741"/>
      <c r="H244" s="37"/>
      <c r="I244" s="37"/>
      <c r="J244" s="37"/>
      <c r="K244" s="37"/>
      <c r="L244" s="755"/>
      <c r="M244" s="37"/>
      <c r="N244" s="755"/>
      <c r="O244" s="755"/>
      <c r="P244" s="757"/>
      <c r="Q244" s="37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</row>
    <row r="245" spans="1:28" x14ac:dyDescent="0.25">
      <c r="A245" s="13"/>
      <c r="B245" s="13"/>
      <c r="C245" s="647"/>
      <c r="D245" s="647"/>
      <c r="E245" s="741"/>
      <c r="F245" s="741"/>
      <c r="G245" s="741"/>
      <c r="H245" s="37"/>
      <c r="I245" s="37"/>
      <c r="J245" s="37"/>
      <c r="K245" s="37"/>
      <c r="L245" s="755"/>
      <c r="M245" s="37"/>
      <c r="N245" s="755"/>
      <c r="O245" s="755"/>
      <c r="P245" s="757"/>
      <c r="Q245" s="37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</row>
    <row r="246" spans="1:28" x14ac:dyDescent="0.25">
      <c r="A246" s="13"/>
      <c r="B246" s="13"/>
      <c r="C246" s="647"/>
      <c r="D246" s="647"/>
      <c r="E246" s="741"/>
      <c r="F246" s="741"/>
      <c r="G246" s="741"/>
      <c r="H246" s="37"/>
      <c r="I246" s="37"/>
      <c r="J246" s="37"/>
      <c r="K246" s="37"/>
      <c r="L246" s="755"/>
      <c r="M246" s="37"/>
      <c r="N246" s="755"/>
      <c r="O246" s="755"/>
      <c r="P246" s="757"/>
      <c r="Q246" s="37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</row>
    <row r="247" spans="1:28" x14ac:dyDescent="0.25">
      <c r="A247" s="13"/>
      <c r="B247" s="13"/>
      <c r="C247" s="647"/>
      <c r="D247" s="647"/>
      <c r="E247" s="741"/>
      <c r="F247" s="741"/>
      <c r="G247" s="741"/>
      <c r="H247" s="37"/>
      <c r="I247" s="37"/>
      <c r="J247" s="37"/>
      <c r="K247" s="37"/>
      <c r="L247" s="755"/>
      <c r="M247" s="37"/>
      <c r="N247" s="755"/>
      <c r="O247" s="755"/>
      <c r="P247" s="757"/>
      <c r="Q247" s="37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</row>
    <row r="248" spans="1:28" x14ac:dyDescent="0.25">
      <c r="A248" s="13"/>
      <c r="B248" s="13"/>
      <c r="C248" s="647"/>
      <c r="D248" s="647"/>
      <c r="E248" s="741"/>
      <c r="F248" s="741"/>
      <c r="G248" s="741"/>
      <c r="H248" s="37"/>
      <c r="I248" s="37"/>
      <c r="J248" s="37"/>
      <c r="K248" s="37"/>
      <c r="L248" s="755"/>
      <c r="M248" s="37"/>
      <c r="N248" s="755"/>
      <c r="O248" s="755"/>
      <c r="P248" s="757"/>
      <c r="Q248" s="37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</row>
    <row r="249" spans="1:28" x14ac:dyDescent="0.25">
      <c r="A249" s="13"/>
      <c r="B249" s="13"/>
      <c r="C249" s="647"/>
      <c r="D249" s="647"/>
      <c r="E249" s="741"/>
      <c r="F249" s="741"/>
      <c r="G249" s="741"/>
      <c r="H249" s="37"/>
      <c r="I249" s="37"/>
      <c r="J249" s="37"/>
      <c r="K249" s="37"/>
      <c r="L249" s="755"/>
      <c r="M249" s="37"/>
      <c r="N249" s="755"/>
      <c r="O249" s="755"/>
      <c r="P249" s="757"/>
      <c r="Q249" s="37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</row>
    <row r="250" spans="1:28" x14ac:dyDescent="0.25">
      <c r="A250" s="13"/>
      <c r="B250" s="13"/>
      <c r="C250" s="647"/>
      <c r="D250" s="647"/>
      <c r="E250" s="741"/>
      <c r="F250" s="741"/>
      <c r="G250" s="741"/>
      <c r="H250" s="37"/>
      <c r="I250" s="37"/>
      <c r="J250" s="37"/>
      <c r="K250" s="37"/>
      <c r="L250" s="755"/>
      <c r="M250" s="37"/>
      <c r="N250" s="755"/>
      <c r="O250" s="755"/>
      <c r="P250" s="757"/>
      <c r="Q250" s="37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</row>
    <row r="251" spans="1:28" x14ac:dyDescent="0.25">
      <c r="A251" s="13"/>
      <c r="B251" s="13"/>
      <c r="C251" s="647"/>
      <c r="D251" s="647"/>
      <c r="E251" s="741"/>
      <c r="F251" s="741"/>
      <c r="G251" s="741"/>
      <c r="H251" s="37"/>
      <c r="I251" s="37"/>
      <c r="J251" s="37"/>
      <c r="K251" s="37"/>
      <c r="L251" s="755"/>
      <c r="M251" s="37"/>
      <c r="N251" s="755"/>
      <c r="O251" s="755"/>
      <c r="P251" s="757"/>
      <c r="Q251" s="37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</row>
    <row r="252" spans="1:28" x14ac:dyDescent="0.25">
      <c r="A252" s="13"/>
      <c r="B252" s="13"/>
      <c r="C252" s="647"/>
      <c r="D252" s="647"/>
      <c r="E252" s="741"/>
      <c r="F252" s="741"/>
      <c r="G252" s="741"/>
      <c r="H252" s="37"/>
      <c r="I252" s="37"/>
      <c r="J252" s="37"/>
      <c r="K252" s="37"/>
      <c r="L252" s="755"/>
      <c r="M252" s="37"/>
      <c r="N252" s="755"/>
      <c r="O252" s="755"/>
      <c r="P252" s="757"/>
      <c r="Q252" s="37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</row>
    <row r="253" spans="1:28" x14ac:dyDescent="0.25">
      <c r="A253" s="13"/>
      <c r="B253" s="13"/>
      <c r="C253" s="647"/>
      <c r="D253" s="647"/>
      <c r="E253" s="741"/>
      <c r="F253" s="741"/>
      <c r="G253" s="741"/>
      <c r="H253" s="37"/>
      <c r="I253" s="37"/>
      <c r="J253" s="37"/>
      <c r="K253" s="37"/>
      <c r="L253" s="755"/>
      <c r="M253" s="37"/>
      <c r="N253" s="755"/>
      <c r="O253" s="755"/>
      <c r="P253" s="757"/>
      <c r="Q253" s="37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</row>
    <row r="254" spans="1:28" x14ac:dyDescent="0.25">
      <c r="A254" s="13"/>
      <c r="B254" s="13"/>
      <c r="C254" s="647"/>
      <c r="D254" s="647"/>
      <c r="E254" s="741"/>
      <c r="F254" s="741"/>
      <c r="G254" s="741"/>
      <c r="H254" s="37"/>
      <c r="I254" s="37"/>
      <c r="J254" s="37"/>
      <c r="K254" s="37"/>
      <c r="L254" s="755"/>
      <c r="M254" s="37"/>
      <c r="N254" s="755"/>
      <c r="O254" s="755"/>
      <c r="P254" s="757"/>
      <c r="Q254" s="37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</row>
    <row r="255" spans="1:28" x14ac:dyDescent="0.25">
      <c r="A255" s="13"/>
      <c r="B255" s="13"/>
      <c r="C255" s="647"/>
      <c r="D255" s="647"/>
      <c r="E255" s="741"/>
      <c r="F255" s="741"/>
      <c r="G255" s="741"/>
      <c r="H255" s="37"/>
      <c r="I255" s="37"/>
      <c r="J255" s="37"/>
      <c r="K255" s="37"/>
      <c r="L255" s="755"/>
      <c r="M255" s="37"/>
      <c r="N255" s="755"/>
      <c r="O255" s="755"/>
      <c r="P255" s="757"/>
      <c r="Q255" s="37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</row>
    <row r="256" spans="1:28" x14ac:dyDescent="0.25">
      <c r="M256" s="17"/>
    </row>
    <row r="257" spans="13:13" x14ac:dyDescent="0.25">
      <c r="M257" s="17"/>
    </row>
    <row r="258" spans="13:13" x14ac:dyDescent="0.25">
      <c r="M258" s="17"/>
    </row>
    <row r="259" spans="13:13" x14ac:dyDescent="0.25">
      <c r="M259" s="17"/>
    </row>
    <row r="260" spans="13:13" x14ac:dyDescent="0.25">
      <c r="M260" s="17"/>
    </row>
    <row r="261" spans="13:13" x14ac:dyDescent="0.25">
      <c r="M261" s="17"/>
    </row>
    <row r="262" spans="13:13" x14ac:dyDescent="0.25">
      <c r="M262" s="17"/>
    </row>
    <row r="263" spans="13:13" x14ac:dyDescent="0.25">
      <c r="M263" s="17"/>
    </row>
    <row r="264" spans="13:13" x14ac:dyDescent="0.25">
      <c r="M264" s="17"/>
    </row>
    <row r="265" spans="13:13" x14ac:dyDescent="0.25">
      <c r="M265" s="17"/>
    </row>
    <row r="266" spans="13:13" x14ac:dyDescent="0.25">
      <c r="M266" s="17"/>
    </row>
    <row r="267" spans="13:13" x14ac:dyDescent="0.25">
      <c r="M267" s="17"/>
    </row>
    <row r="268" spans="13:13" x14ac:dyDescent="0.25">
      <c r="M268" s="17"/>
    </row>
  </sheetData>
  <mergeCells count="116">
    <mergeCell ref="B81:E81"/>
    <mergeCell ref="B82:E82"/>
    <mergeCell ref="B83:E83"/>
    <mergeCell ref="B85:E85"/>
    <mergeCell ref="B86:E86"/>
    <mergeCell ref="B87:E87"/>
    <mergeCell ref="B80:AA80"/>
    <mergeCell ref="B84:AA84"/>
    <mergeCell ref="Z16:Z18"/>
    <mergeCell ref="Z20:Z21"/>
    <mergeCell ref="U46:U47"/>
    <mergeCell ref="V46:V47"/>
    <mergeCell ref="W46:W47"/>
    <mergeCell ref="U48:U49"/>
    <mergeCell ref="V48:V49"/>
    <mergeCell ref="W48:W49"/>
    <mergeCell ref="W19:W21"/>
    <mergeCell ref="W30:W31"/>
    <mergeCell ref="W23:W25"/>
    <mergeCell ref="W26:W28"/>
    <mergeCell ref="U23:U25"/>
    <mergeCell ref="V23:V25"/>
    <mergeCell ref="U30:U31"/>
    <mergeCell ref="V30:V31"/>
    <mergeCell ref="V26:V28"/>
    <mergeCell ref="U19:U21"/>
    <mergeCell ref="V19:V21"/>
    <mergeCell ref="U26:U28"/>
    <mergeCell ref="Z23:Z25"/>
    <mergeCell ref="Z30:Z32"/>
    <mergeCell ref="V1:W1"/>
    <mergeCell ref="F16:F18"/>
    <mergeCell ref="A13:W13"/>
    <mergeCell ref="H16:H17"/>
    <mergeCell ref="V10:W11"/>
    <mergeCell ref="J16:J17"/>
    <mergeCell ref="R16:W16"/>
    <mergeCell ref="A6:B6"/>
    <mergeCell ref="L16:Q16"/>
    <mergeCell ref="G16:G18"/>
    <mergeCell ref="B16:B18"/>
    <mergeCell ref="I16:I17"/>
    <mergeCell ref="D16:E17"/>
    <mergeCell ref="A16:A18"/>
    <mergeCell ref="C16:C17"/>
    <mergeCell ref="S19:S21"/>
    <mergeCell ref="T19:T21"/>
    <mergeCell ref="I19:I21"/>
    <mergeCell ref="B93:I93"/>
    <mergeCell ref="B95:I95"/>
    <mergeCell ref="A23:A25"/>
    <mergeCell ref="B23:B25"/>
    <mergeCell ref="A26:A28"/>
    <mergeCell ref="B26:B28"/>
    <mergeCell ref="F23:F25"/>
    <mergeCell ref="G23:G25"/>
    <mergeCell ref="F26:F28"/>
    <mergeCell ref="G26:G28"/>
    <mergeCell ref="A76:B76"/>
    <mergeCell ref="C23:C25"/>
    <mergeCell ref="C26:C28"/>
    <mergeCell ref="H23:H25"/>
    <mergeCell ref="I23:I25"/>
    <mergeCell ref="H26:H28"/>
    <mergeCell ref="I26:I28"/>
    <mergeCell ref="B48:B49"/>
    <mergeCell ref="A48:A49"/>
    <mergeCell ref="C48:C49"/>
    <mergeCell ref="F48:F49"/>
    <mergeCell ref="G48:G49"/>
    <mergeCell ref="H48:H49"/>
    <mergeCell ref="A46:A47"/>
    <mergeCell ref="T26:T28"/>
    <mergeCell ref="R23:R25"/>
    <mergeCell ref="S23:S25"/>
    <mergeCell ref="T23:T25"/>
    <mergeCell ref="F19:F21"/>
    <mergeCell ref="G19:G21"/>
    <mergeCell ref="F30:F31"/>
    <mergeCell ref="H19:H21"/>
    <mergeCell ref="B46:B47"/>
    <mergeCell ref="C46:C47"/>
    <mergeCell ref="F46:F47"/>
    <mergeCell ref="G46:G47"/>
    <mergeCell ref="D19:D20"/>
    <mergeCell ref="G30:G31"/>
    <mergeCell ref="H46:H47"/>
    <mergeCell ref="H30:H31"/>
    <mergeCell ref="T30:T31"/>
    <mergeCell ref="J19:J21"/>
    <mergeCell ref="R19:R21"/>
    <mergeCell ref="J23:J25"/>
    <mergeCell ref="J26:J28"/>
    <mergeCell ref="I30:I31"/>
    <mergeCell ref="J30:J31"/>
    <mergeCell ref="K19:K20"/>
    <mergeCell ref="A19:A22"/>
    <mergeCell ref="B19:B22"/>
    <mergeCell ref="C19:C22"/>
    <mergeCell ref="A30:A32"/>
    <mergeCell ref="B30:B32"/>
    <mergeCell ref="C30:C32"/>
    <mergeCell ref="J46:J47"/>
    <mergeCell ref="R30:R31"/>
    <mergeCell ref="S30:S31"/>
    <mergeCell ref="R26:R28"/>
    <mergeCell ref="S26:S28"/>
    <mergeCell ref="I48:I49"/>
    <mergeCell ref="J48:J49"/>
    <mergeCell ref="R46:R47"/>
    <mergeCell ref="S46:S47"/>
    <mergeCell ref="T46:T47"/>
    <mergeCell ref="R48:R49"/>
    <mergeCell ref="S48:S49"/>
    <mergeCell ref="T48:T49"/>
    <mergeCell ref="I46:I47"/>
  </mergeCells>
  <phoneticPr fontId="3" type="noConversion"/>
  <pageMargins left="0.94488188976377963" right="0.23622047244094491" top="0.31496062992125984" bottom="0.43307086614173229" header="0.27559055118110237" footer="0.27559055118110237"/>
  <pageSetup paperSize="8" scale="45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74"/>
  <sheetViews>
    <sheetView zoomScale="70" zoomScaleNormal="70" workbookViewId="0">
      <selection activeCell="M17" sqref="M17:M18"/>
    </sheetView>
  </sheetViews>
  <sheetFormatPr defaultColWidth="9" defaultRowHeight="15.75" x14ac:dyDescent="0.25"/>
  <cols>
    <col min="1" max="1" width="9" style="1"/>
    <col min="2" max="2" width="34.875" style="1" customWidth="1"/>
    <col min="3" max="3" width="10.5" style="1" customWidth="1"/>
    <col min="4" max="4" width="11.125" style="1" customWidth="1"/>
    <col min="5" max="8" width="7.125" style="1" hidden="1" customWidth="1"/>
    <col min="9" max="11" width="8.125" style="1" hidden="1" customWidth="1"/>
    <col min="12" max="12" width="1.75" style="1" hidden="1" customWidth="1"/>
    <col min="13" max="13" width="30.25" style="1" customWidth="1"/>
    <col min="14" max="16384" width="9" style="1"/>
  </cols>
  <sheetData>
    <row r="2" spans="1:15" x14ac:dyDescent="0.25">
      <c r="M2" s="4" t="s">
        <v>817</v>
      </c>
    </row>
    <row r="3" spans="1:15" x14ac:dyDescent="0.25">
      <c r="M3" s="4" t="s">
        <v>595</v>
      </c>
    </row>
    <row r="4" spans="1:15" x14ac:dyDescent="0.25">
      <c r="M4" s="587" t="s">
        <v>848</v>
      </c>
    </row>
    <row r="5" spans="1:15" x14ac:dyDescent="0.25">
      <c r="M5" s="4"/>
    </row>
    <row r="6" spans="1:15" ht="31.5" hidden="1" customHeight="1" x14ac:dyDescent="0.25">
      <c r="A6" s="1801" t="s">
        <v>9</v>
      </c>
      <c r="B6" s="1469"/>
      <c r="C6" s="1469"/>
      <c r="D6" s="1469"/>
      <c r="E6" s="1469"/>
      <c r="F6" s="1469"/>
      <c r="G6" s="1469"/>
      <c r="H6" s="1469"/>
      <c r="I6" s="1469"/>
      <c r="J6" s="1469"/>
      <c r="K6" s="1469"/>
      <c r="L6" s="1469"/>
      <c r="M6" s="1469"/>
      <c r="N6" s="1827"/>
      <c r="O6" s="1827"/>
    </row>
    <row r="7" spans="1:15" hidden="1" x14ac:dyDescent="0.25">
      <c r="A7" s="290"/>
      <c r="B7" s="290"/>
      <c r="C7" s="290"/>
      <c r="D7" s="290"/>
      <c r="E7" s="290"/>
      <c r="F7" s="290"/>
      <c r="G7" s="290"/>
      <c r="H7" s="290"/>
      <c r="I7" s="290"/>
      <c r="J7" s="290"/>
      <c r="K7" s="290"/>
      <c r="L7" s="290"/>
      <c r="M7" s="290"/>
      <c r="N7" s="19"/>
      <c r="O7" s="19"/>
    </row>
    <row r="8" spans="1:15" x14ac:dyDescent="0.25">
      <c r="M8" s="656" t="s">
        <v>855</v>
      </c>
    </row>
    <row r="9" spans="1:15" x14ac:dyDescent="0.25">
      <c r="M9" s="4" t="s">
        <v>1099</v>
      </c>
    </row>
    <row r="10" spans="1:15" x14ac:dyDescent="0.25">
      <c r="M10" s="4"/>
    </row>
    <row r="11" spans="1:15" x14ac:dyDescent="0.25">
      <c r="M11" s="1280" t="s">
        <v>1101</v>
      </c>
    </row>
    <row r="12" spans="1:15" x14ac:dyDescent="0.25">
      <c r="M12" s="4" t="s">
        <v>1100</v>
      </c>
    </row>
    <row r="13" spans="1:15" x14ac:dyDescent="0.25">
      <c r="M13" s="4" t="s">
        <v>600</v>
      </c>
    </row>
    <row r="14" spans="1:15" x14ac:dyDescent="0.25">
      <c r="M14" s="4"/>
    </row>
    <row r="15" spans="1:15" ht="46.5" customHeight="1" x14ac:dyDescent="0.25">
      <c r="A15" s="1801" t="s">
        <v>1049</v>
      </c>
      <c r="B15" s="1469"/>
      <c r="C15" s="1469"/>
      <c r="D15" s="1469"/>
      <c r="E15" s="1469"/>
      <c r="F15" s="1469"/>
      <c r="G15" s="1469"/>
      <c r="H15" s="1469"/>
      <c r="I15" s="1469"/>
      <c r="J15" s="1469"/>
      <c r="K15" s="1469"/>
      <c r="L15" s="1469"/>
      <c r="M15" s="1469"/>
    </row>
    <row r="16" spans="1:15" ht="16.5" thickBot="1" x14ac:dyDescent="0.3">
      <c r="A16" s="16"/>
      <c r="M16" s="4"/>
      <c r="N16" s="19"/>
      <c r="O16" s="19"/>
    </row>
    <row r="17" spans="1:15" ht="32.25" customHeight="1" x14ac:dyDescent="0.25">
      <c r="A17" s="1566" t="s">
        <v>305</v>
      </c>
      <c r="B17" s="1569" t="s">
        <v>306</v>
      </c>
      <c r="C17" s="1569" t="s">
        <v>861</v>
      </c>
      <c r="D17" s="1569"/>
      <c r="E17" s="1569"/>
      <c r="F17" s="1569"/>
      <c r="G17" s="1569"/>
      <c r="H17" s="1569"/>
      <c r="I17" s="1569"/>
      <c r="J17" s="1569"/>
      <c r="K17" s="1569"/>
      <c r="L17" s="1569"/>
      <c r="M17" s="1563" t="s">
        <v>307</v>
      </c>
    </row>
    <row r="18" spans="1:15" ht="63.75" thickBot="1" x14ac:dyDescent="0.3">
      <c r="A18" s="1568"/>
      <c r="B18" s="1570"/>
      <c r="C18" s="970" t="s">
        <v>415</v>
      </c>
      <c r="D18" s="970" t="s">
        <v>429</v>
      </c>
      <c r="E18" s="970" t="s">
        <v>313</v>
      </c>
      <c r="F18" s="970" t="s">
        <v>314</v>
      </c>
      <c r="G18" s="970" t="s">
        <v>313</v>
      </c>
      <c r="H18" s="970" t="s">
        <v>314</v>
      </c>
      <c r="I18" s="970" t="s">
        <v>313</v>
      </c>
      <c r="J18" s="970" t="s">
        <v>314</v>
      </c>
      <c r="K18" s="970" t="s">
        <v>313</v>
      </c>
      <c r="L18" s="970" t="s">
        <v>314</v>
      </c>
      <c r="M18" s="1565"/>
    </row>
    <row r="19" spans="1:15" x14ac:dyDescent="0.25">
      <c r="A19" s="972">
        <v>1</v>
      </c>
      <c r="B19" s="224" t="s">
        <v>316</v>
      </c>
      <c r="C19" s="1200">
        <f t="shared" ref="C19:L19" si="0">C20+C27+C31+C34</f>
        <v>45.677000000000007</v>
      </c>
      <c r="D19" s="1200">
        <f t="shared" si="0"/>
        <v>24.146000000000001</v>
      </c>
      <c r="E19" s="971">
        <f t="shared" si="0"/>
        <v>11.106</v>
      </c>
      <c r="F19" s="971">
        <f t="shared" si="0"/>
        <v>16.558999999999997</v>
      </c>
      <c r="G19" s="971">
        <f t="shared" si="0"/>
        <v>21.082000000000001</v>
      </c>
      <c r="H19" s="971">
        <f t="shared" si="0"/>
        <v>11.579000000000001</v>
      </c>
      <c r="I19" s="971">
        <f t="shared" si="0"/>
        <v>13.166</v>
      </c>
      <c r="J19" s="971">
        <f t="shared" si="0"/>
        <v>8.1</v>
      </c>
      <c r="K19" s="971">
        <f t="shared" si="0"/>
        <v>2.7229999999999999</v>
      </c>
      <c r="L19" s="971">
        <f t="shared" si="0"/>
        <v>6.8310000000000004</v>
      </c>
      <c r="M19" s="7"/>
      <c r="N19" s="8"/>
      <c r="O19" s="8"/>
    </row>
    <row r="20" spans="1:15" ht="31.5" x14ac:dyDescent="0.25">
      <c r="A20" s="484" t="s">
        <v>292</v>
      </c>
      <c r="B20" s="969" t="s">
        <v>317</v>
      </c>
      <c r="C20" s="1187">
        <f>C21+C23+C26</f>
        <v>23.864000000000001</v>
      </c>
      <c r="D20" s="1187">
        <f>D21+D23+D26</f>
        <v>7.6130000000000004</v>
      </c>
      <c r="E20" s="578">
        <f t="shared" ref="E20:L20" si="1">SUM(E21:E23)</f>
        <v>1.1000000000000001</v>
      </c>
      <c r="F20" s="578">
        <f t="shared" si="1"/>
        <v>8.6039999999999992</v>
      </c>
      <c r="G20" s="578">
        <f t="shared" si="1"/>
        <v>16.123000000000001</v>
      </c>
      <c r="H20" s="578">
        <f t="shared" si="1"/>
        <v>7.3840000000000003</v>
      </c>
      <c r="I20" s="578">
        <f t="shared" si="1"/>
        <v>10.173</v>
      </c>
      <c r="J20" s="578">
        <f t="shared" si="1"/>
        <v>4.8490000000000002</v>
      </c>
      <c r="K20" s="578">
        <f t="shared" si="1"/>
        <v>1.508</v>
      </c>
      <c r="L20" s="578">
        <f t="shared" si="1"/>
        <v>2.4370000000000003</v>
      </c>
      <c r="M20" s="11"/>
    </row>
    <row r="21" spans="1:15" ht="75" customHeight="1" x14ac:dyDescent="0.25">
      <c r="A21" s="209" t="s">
        <v>318</v>
      </c>
      <c r="B21" s="5" t="s">
        <v>342</v>
      </c>
      <c r="C21" s="1185"/>
      <c r="D21" s="1185"/>
      <c r="E21" s="556">
        <v>1.1000000000000001</v>
      </c>
      <c r="F21" s="556"/>
      <c r="G21" s="556">
        <v>0.68300000000000005</v>
      </c>
      <c r="H21" s="556">
        <v>0.38100000000000001</v>
      </c>
      <c r="I21" s="556">
        <v>3.2240000000000002</v>
      </c>
      <c r="J21" s="556">
        <v>2.5310000000000001</v>
      </c>
      <c r="K21" s="556"/>
      <c r="L21" s="420">
        <v>0.98</v>
      </c>
      <c r="M21" s="974" t="s">
        <v>1060</v>
      </c>
    </row>
    <row r="22" spans="1:15" x14ac:dyDescent="0.25">
      <c r="A22" s="209" t="s">
        <v>335</v>
      </c>
      <c r="B22" s="5" t="s">
        <v>343</v>
      </c>
      <c r="C22" s="1185"/>
      <c r="D22" s="1185"/>
      <c r="E22" s="420">
        <v>0</v>
      </c>
      <c r="F22" s="420">
        <v>0</v>
      </c>
      <c r="G22" s="420">
        <v>0</v>
      </c>
      <c r="H22" s="420">
        <v>0</v>
      </c>
      <c r="I22" s="420">
        <v>0</v>
      </c>
      <c r="J22" s="420">
        <v>0</v>
      </c>
      <c r="K22" s="420">
        <v>0</v>
      </c>
      <c r="L22" s="420">
        <v>0</v>
      </c>
      <c r="M22" s="11"/>
    </row>
    <row r="23" spans="1:15" ht="51.75" customHeight="1" x14ac:dyDescent="0.25">
      <c r="A23" s="209" t="s">
        <v>339</v>
      </c>
      <c r="B23" s="5" t="s">
        <v>401</v>
      </c>
      <c r="C23" s="1185">
        <v>23.864000000000001</v>
      </c>
      <c r="D23" s="1185">
        <v>7.6130000000000004</v>
      </c>
      <c r="E23" s="420">
        <v>0</v>
      </c>
      <c r="F23" s="420">
        <v>8.6039999999999992</v>
      </c>
      <c r="G23" s="420">
        <v>15.44</v>
      </c>
      <c r="H23" s="420">
        <v>7.0030000000000001</v>
      </c>
      <c r="I23" s="420">
        <v>6.9489999999999998</v>
      </c>
      <c r="J23" s="420">
        <v>2.3180000000000001</v>
      </c>
      <c r="K23" s="420">
        <v>1.508</v>
      </c>
      <c r="L23" s="420">
        <v>1.4570000000000001</v>
      </c>
      <c r="M23" s="974" t="s">
        <v>1060</v>
      </c>
    </row>
    <row r="24" spans="1:15" ht="31.5" x14ac:dyDescent="0.25">
      <c r="A24" s="209" t="s">
        <v>340</v>
      </c>
      <c r="B24" s="5" t="s">
        <v>402</v>
      </c>
      <c r="C24" s="1185"/>
      <c r="D24" s="1185"/>
      <c r="E24" s="420">
        <v>0</v>
      </c>
      <c r="F24" s="420">
        <v>0</v>
      </c>
      <c r="G24" s="420">
        <v>0</v>
      </c>
      <c r="H24" s="420">
        <v>0</v>
      </c>
      <c r="I24" s="420">
        <v>0</v>
      </c>
      <c r="J24" s="420">
        <v>0</v>
      </c>
      <c r="K24" s="420">
        <v>0</v>
      </c>
      <c r="L24" s="420">
        <v>0</v>
      </c>
      <c r="M24" s="11"/>
    </row>
    <row r="25" spans="1:15" ht="31.5" x14ac:dyDescent="0.25">
      <c r="A25" s="209" t="s">
        <v>341</v>
      </c>
      <c r="B25" s="5" t="s">
        <v>403</v>
      </c>
      <c r="C25" s="1185">
        <f>C23</f>
        <v>23.864000000000001</v>
      </c>
      <c r="D25" s="1185">
        <f>D23</f>
        <v>7.6130000000000004</v>
      </c>
      <c r="E25" s="556">
        <f t="shared" ref="E25:L25" si="2">E23</f>
        <v>0</v>
      </c>
      <c r="F25" s="556">
        <f t="shared" si="2"/>
        <v>8.6039999999999992</v>
      </c>
      <c r="G25" s="556">
        <f t="shared" si="2"/>
        <v>15.44</v>
      </c>
      <c r="H25" s="556">
        <f t="shared" si="2"/>
        <v>7.0030000000000001</v>
      </c>
      <c r="I25" s="556">
        <f t="shared" si="2"/>
        <v>6.9489999999999998</v>
      </c>
      <c r="J25" s="556">
        <f t="shared" si="2"/>
        <v>2.3180000000000001</v>
      </c>
      <c r="K25" s="556">
        <f t="shared" si="2"/>
        <v>1.508</v>
      </c>
      <c r="L25" s="556">
        <f t="shared" si="2"/>
        <v>1.4570000000000001</v>
      </c>
      <c r="M25" s="975"/>
    </row>
    <row r="26" spans="1:15" x14ac:dyDescent="0.25">
      <c r="A26" s="209" t="s">
        <v>639</v>
      </c>
      <c r="B26" s="5" t="s">
        <v>622</v>
      </c>
      <c r="C26" s="1185"/>
      <c r="D26" s="1185"/>
      <c r="E26" s="556"/>
      <c r="F26" s="556"/>
      <c r="G26" s="556"/>
      <c r="H26" s="556"/>
      <c r="I26" s="556"/>
      <c r="J26" s="556"/>
      <c r="K26" s="420"/>
      <c r="L26" s="420"/>
      <c r="M26" s="973"/>
    </row>
    <row r="27" spans="1:15" x14ac:dyDescent="0.25">
      <c r="A27" s="484" t="s">
        <v>293</v>
      </c>
      <c r="B27" s="969" t="s">
        <v>319</v>
      </c>
      <c r="C27" s="1187">
        <f>C28</f>
        <v>12.509</v>
      </c>
      <c r="D27" s="1187">
        <f>D28+D29+D30</f>
        <v>12.849</v>
      </c>
      <c r="E27" s="578">
        <f t="shared" ref="E27:L27" si="3">SUM(E28:E30)</f>
        <v>2.673</v>
      </c>
      <c r="F27" s="578">
        <f t="shared" si="3"/>
        <v>1.3879999999999999</v>
      </c>
      <c r="G27" s="578">
        <f t="shared" si="3"/>
        <v>4.9589999999999996</v>
      </c>
      <c r="H27" s="578">
        <f t="shared" si="3"/>
        <v>4.1950000000000003</v>
      </c>
      <c r="I27" s="578">
        <f t="shared" si="3"/>
        <v>2.9929999999999999</v>
      </c>
      <c r="J27" s="578">
        <f t="shared" si="3"/>
        <v>3.2509999999999999</v>
      </c>
      <c r="K27" s="578">
        <f t="shared" si="3"/>
        <v>1.2150000000000001</v>
      </c>
      <c r="L27" s="578">
        <f t="shared" si="3"/>
        <v>4.3940000000000001</v>
      </c>
      <c r="M27" s="11"/>
    </row>
    <row r="28" spans="1:15" ht="138.75" customHeight="1" x14ac:dyDescent="0.25">
      <c r="A28" s="209" t="s">
        <v>623</v>
      </c>
      <c r="B28" s="5" t="s">
        <v>626</v>
      </c>
      <c r="C28" s="1185">
        <v>12.509</v>
      </c>
      <c r="D28" s="1185">
        <v>12.442</v>
      </c>
      <c r="E28" s="556">
        <v>2.673</v>
      </c>
      <c r="F28" s="556"/>
      <c r="G28" s="556">
        <v>4.9589999999999996</v>
      </c>
      <c r="H28" s="556">
        <v>4.1950000000000003</v>
      </c>
      <c r="I28" s="556">
        <v>2.9929999999999999</v>
      </c>
      <c r="J28" s="556">
        <v>3.2509999999999999</v>
      </c>
      <c r="K28" s="420">
        <v>1.2150000000000001</v>
      </c>
      <c r="L28" s="420">
        <v>4.3940000000000001</v>
      </c>
      <c r="M28" s="975" t="s">
        <v>1061</v>
      </c>
    </row>
    <row r="29" spans="1:15" x14ac:dyDescent="0.25">
      <c r="A29" s="209" t="s">
        <v>624</v>
      </c>
      <c r="B29" s="5" t="s">
        <v>627</v>
      </c>
      <c r="C29" s="1185"/>
      <c r="D29" s="1185"/>
      <c r="E29" s="556"/>
      <c r="F29" s="556"/>
      <c r="G29" s="556"/>
      <c r="H29" s="556"/>
      <c r="I29" s="556"/>
      <c r="J29" s="556"/>
      <c r="K29" s="420"/>
      <c r="L29" s="420"/>
      <c r="M29" s="11"/>
    </row>
    <row r="30" spans="1:15" ht="126" x14ac:dyDescent="0.25">
      <c r="A30" s="209" t="s">
        <v>625</v>
      </c>
      <c r="B30" s="5" t="s">
        <v>628</v>
      </c>
      <c r="C30" s="1185">
        <f t="shared" ref="C30" si="4">SUM(E30,G30,I30,K30)</f>
        <v>0</v>
      </c>
      <c r="D30" s="1185">
        <v>0.40699999999999997</v>
      </c>
      <c r="E30" s="556"/>
      <c r="F30" s="556">
        <v>1.3879999999999999</v>
      </c>
      <c r="G30" s="556"/>
      <c r="H30" s="556"/>
      <c r="I30" s="556"/>
      <c r="J30" s="556"/>
      <c r="K30" s="420"/>
      <c r="L30" s="420"/>
      <c r="M30" s="973" t="s">
        <v>1062</v>
      </c>
    </row>
    <row r="31" spans="1:15" x14ac:dyDescent="0.25">
      <c r="A31" s="484" t="s">
        <v>304</v>
      </c>
      <c r="B31" s="969" t="s">
        <v>320</v>
      </c>
      <c r="C31" s="1187">
        <v>9.3040000000000003</v>
      </c>
      <c r="D31" s="1187">
        <v>3.6840000000000002</v>
      </c>
      <c r="E31" s="578">
        <v>7.3330000000000002</v>
      </c>
      <c r="F31" s="578">
        <v>6.5670000000000002</v>
      </c>
      <c r="G31" s="578"/>
      <c r="H31" s="578"/>
      <c r="I31" s="578"/>
      <c r="J31" s="578"/>
      <c r="K31" s="548"/>
      <c r="L31" s="548"/>
      <c r="M31" s="973"/>
    </row>
    <row r="32" spans="1:15" x14ac:dyDescent="0.25">
      <c r="A32" s="484" t="s">
        <v>322</v>
      </c>
      <c r="B32" s="969" t="s">
        <v>323</v>
      </c>
      <c r="C32" s="1187"/>
      <c r="D32" s="1187"/>
      <c r="E32" s="578"/>
      <c r="F32" s="578"/>
      <c r="G32" s="578"/>
      <c r="H32" s="578"/>
      <c r="I32" s="578"/>
      <c r="J32" s="578"/>
      <c r="K32" s="548"/>
      <c r="L32" s="548"/>
      <c r="M32" s="11"/>
    </row>
    <row r="33" spans="1:13" x14ac:dyDescent="0.25">
      <c r="A33" s="209" t="s">
        <v>324</v>
      </c>
      <c r="B33" s="5" t="s">
        <v>404</v>
      </c>
      <c r="C33" s="1185"/>
      <c r="D33" s="1185"/>
      <c r="E33" s="556">
        <v>0</v>
      </c>
      <c r="F33" s="556">
        <v>0</v>
      </c>
      <c r="G33" s="556">
        <v>0</v>
      </c>
      <c r="H33" s="556">
        <v>0</v>
      </c>
      <c r="I33" s="556">
        <v>0</v>
      </c>
      <c r="J33" s="556">
        <v>0</v>
      </c>
      <c r="K33" s="420">
        <v>0</v>
      </c>
      <c r="L33" s="420">
        <v>0</v>
      </c>
      <c r="M33" s="11"/>
    </row>
    <row r="34" spans="1:13" ht="32.25" thickBot="1" x14ac:dyDescent="0.3">
      <c r="A34" s="216" t="s">
        <v>502</v>
      </c>
      <c r="B34" s="217" t="s">
        <v>635</v>
      </c>
      <c r="C34" s="1203"/>
      <c r="D34" s="1203"/>
      <c r="E34" s="609"/>
      <c r="F34" s="609"/>
      <c r="G34" s="609"/>
      <c r="H34" s="609"/>
      <c r="I34" s="609"/>
      <c r="J34" s="609"/>
      <c r="K34" s="583"/>
      <c r="L34" s="583"/>
      <c r="M34" s="35"/>
    </row>
    <row r="35" spans="1:13" x14ac:dyDescent="0.25">
      <c r="A35" s="485" t="s">
        <v>294</v>
      </c>
      <c r="B35" s="224" t="s">
        <v>405</v>
      </c>
      <c r="C35" s="1200">
        <f>C36</f>
        <v>15.3</v>
      </c>
      <c r="D35" s="1200">
        <f t="shared" ref="D35:L35" si="5">SUM(D36:D42)</f>
        <v>0</v>
      </c>
      <c r="E35" s="610">
        <f t="shared" si="5"/>
        <v>0</v>
      </c>
      <c r="F35" s="610">
        <f t="shared" si="5"/>
        <v>0</v>
      </c>
      <c r="G35" s="610">
        <f t="shared" si="5"/>
        <v>0</v>
      </c>
      <c r="H35" s="610">
        <f t="shared" si="5"/>
        <v>0</v>
      </c>
      <c r="I35" s="610">
        <f t="shared" si="5"/>
        <v>0</v>
      </c>
      <c r="J35" s="610">
        <f t="shared" si="5"/>
        <v>0</v>
      </c>
      <c r="K35" s="610">
        <f t="shared" si="5"/>
        <v>0</v>
      </c>
      <c r="L35" s="610">
        <f t="shared" si="5"/>
        <v>0</v>
      </c>
      <c r="M35" s="227"/>
    </row>
    <row r="36" spans="1:13" ht="63" x14ac:dyDescent="0.25">
      <c r="A36" s="209" t="s">
        <v>295</v>
      </c>
      <c r="B36" s="5" t="s">
        <v>416</v>
      </c>
      <c r="C36" s="1204">
        <v>15.3</v>
      </c>
      <c r="D36" s="1185">
        <v>0</v>
      </c>
      <c r="E36" s="556"/>
      <c r="F36" s="556"/>
      <c r="G36" s="556"/>
      <c r="H36" s="556"/>
      <c r="I36" s="556"/>
      <c r="J36" s="556"/>
      <c r="K36" s="420"/>
      <c r="L36" s="420"/>
      <c r="M36" s="736" t="s">
        <v>1063</v>
      </c>
    </row>
    <row r="37" spans="1:13" x14ac:dyDescent="0.25">
      <c r="A37" s="209" t="s">
        <v>296</v>
      </c>
      <c r="B37" s="5" t="s">
        <v>412</v>
      </c>
      <c r="C37" s="1204"/>
      <c r="D37" s="1185"/>
      <c r="E37" s="556"/>
      <c r="F37" s="556"/>
      <c r="G37" s="556"/>
      <c r="H37" s="556"/>
      <c r="I37" s="556"/>
      <c r="J37" s="556"/>
      <c r="K37" s="420"/>
      <c r="L37" s="420"/>
      <c r="M37" s="11"/>
    </row>
    <row r="38" spans="1:13" ht="21.75" customHeight="1" x14ac:dyDescent="0.25">
      <c r="A38" s="215" t="s">
        <v>297</v>
      </c>
      <c r="B38" s="5" t="s">
        <v>413</v>
      </c>
      <c r="C38" s="1204"/>
      <c r="D38" s="1205"/>
      <c r="E38" s="611"/>
      <c r="F38" s="611"/>
      <c r="G38" s="603"/>
      <c r="H38" s="603"/>
      <c r="I38" s="603"/>
      <c r="J38" s="603"/>
      <c r="K38" s="603"/>
      <c r="L38" s="603"/>
      <c r="M38" s="203"/>
    </row>
    <row r="39" spans="1:13" x14ac:dyDescent="0.25">
      <c r="A39" s="215" t="s">
        <v>298</v>
      </c>
      <c r="B39" s="5" t="s">
        <v>325</v>
      </c>
      <c r="C39" s="1204"/>
      <c r="D39" s="1205"/>
      <c r="E39" s="611"/>
      <c r="F39" s="611"/>
      <c r="G39" s="603"/>
      <c r="H39" s="603"/>
      <c r="I39" s="603"/>
      <c r="J39" s="603"/>
      <c r="K39" s="603"/>
      <c r="L39" s="603"/>
      <c r="M39" s="203"/>
    </row>
    <row r="40" spans="1:13" x14ac:dyDescent="0.25">
      <c r="A40" s="209" t="s">
        <v>345</v>
      </c>
      <c r="B40" s="5" t="s">
        <v>338</v>
      </c>
      <c r="C40" s="1204"/>
      <c r="D40" s="1205"/>
      <c r="E40" s="611"/>
      <c r="F40" s="611"/>
      <c r="G40" s="603"/>
      <c r="H40" s="603"/>
      <c r="I40" s="603"/>
      <c r="J40" s="603"/>
      <c r="K40" s="603"/>
      <c r="L40" s="603"/>
      <c r="M40" s="203"/>
    </row>
    <row r="41" spans="1:13" x14ac:dyDescent="0.25">
      <c r="A41" s="209" t="s">
        <v>398</v>
      </c>
      <c r="B41" s="5" t="s">
        <v>630</v>
      </c>
      <c r="C41" s="1204"/>
      <c r="D41" s="1205"/>
      <c r="E41" s="611"/>
      <c r="F41" s="611"/>
      <c r="G41" s="603"/>
      <c r="H41" s="603"/>
      <c r="I41" s="603"/>
      <c r="J41" s="603"/>
      <c r="K41" s="603"/>
      <c r="L41" s="603"/>
      <c r="M41" s="203"/>
    </row>
    <row r="42" spans="1:13" ht="16.5" thickBot="1" x14ac:dyDescent="0.3">
      <c r="A42" s="216" t="s">
        <v>629</v>
      </c>
      <c r="B42" s="217" t="s">
        <v>326</v>
      </c>
      <c r="C42" s="1203"/>
      <c r="D42" s="1206"/>
      <c r="E42" s="612"/>
      <c r="F42" s="612"/>
      <c r="G42" s="613"/>
      <c r="H42" s="613"/>
      <c r="I42" s="613"/>
      <c r="J42" s="613"/>
      <c r="K42" s="613"/>
      <c r="L42" s="613"/>
      <c r="M42" s="205"/>
    </row>
    <row r="43" spans="1:13" ht="31.5" x14ac:dyDescent="0.25">
      <c r="A43" s="223"/>
      <c r="B43" s="224" t="s">
        <v>315</v>
      </c>
      <c r="C43" s="1200">
        <f>C20+C27+C31+C32+C35</f>
        <v>60.977000000000004</v>
      </c>
      <c r="D43" s="1200">
        <f>D20+D27+D31+D32+D35</f>
        <v>24.146000000000001</v>
      </c>
      <c r="E43" s="579">
        <f t="shared" ref="E43:L43" si="6">SUM(E35,E19)</f>
        <v>11.106</v>
      </c>
      <c r="F43" s="579">
        <f t="shared" si="6"/>
        <v>16.558999999999997</v>
      </c>
      <c r="G43" s="579">
        <f t="shared" si="6"/>
        <v>21.082000000000001</v>
      </c>
      <c r="H43" s="579">
        <f t="shared" si="6"/>
        <v>11.579000000000001</v>
      </c>
      <c r="I43" s="579">
        <f t="shared" si="6"/>
        <v>13.166</v>
      </c>
      <c r="J43" s="579">
        <f t="shared" si="6"/>
        <v>8.1</v>
      </c>
      <c r="K43" s="579">
        <f t="shared" si="6"/>
        <v>2.7229999999999999</v>
      </c>
      <c r="L43" s="579">
        <f t="shared" si="6"/>
        <v>6.8310000000000004</v>
      </c>
      <c r="M43" s="225"/>
    </row>
    <row r="44" spans="1:13" x14ac:dyDescent="0.25">
      <c r="A44" s="9"/>
      <c r="B44" s="5" t="s">
        <v>617</v>
      </c>
      <c r="C44" s="1207"/>
      <c r="D44" s="1207"/>
      <c r="E44" s="10"/>
      <c r="F44" s="10"/>
      <c r="G44" s="202"/>
      <c r="H44" s="202"/>
      <c r="I44" s="202"/>
      <c r="J44" s="202"/>
      <c r="K44" s="202"/>
      <c r="L44" s="202"/>
      <c r="M44" s="203"/>
    </row>
    <row r="45" spans="1:13" x14ac:dyDescent="0.25">
      <c r="A45" s="9"/>
      <c r="B45" s="200" t="s">
        <v>618</v>
      </c>
      <c r="C45" s="10"/>
      <c r="D45" s="10"/>
      <c r="E45" s="10"/>
      <c r="F45" s="10"/>
      <c r="G45" s="202"/>
      <c r="H45" s="202"/>
      <c r="I45" s="202"/>
      <c r="J45" s="202"/>
      <c r="K45" s="202"/>
      <c r="L45" s="202"/>
      <c r="M45" s="203"/>
    </row>
    <row r="46" spans="1:13" ht="16.5" thickBot="1" x14ac:dyDescent="0.3">
      <c r="A46" s="117"/>
      <c r="B46" s="201" t="s">
        <v>619</v>
      </c>
      <c r="C46" s="34"/>
      <c r="D46" s="34"/>
      <c r="E46" s="34"/>
      <c r="F46" s="34"/>
      <c r="G46" s="204"/>
      <c r="H46" s="204"/>
      <c r="I46" s="204"/>
      <c r="J46" s="204"/>
      <c r="K46" s="204"/>
      <c r="L46" s="204"/>
      <c r="M46" s="205"/>
    </row>
    <row r="47" spans="1:13" x14ac:dyDescent="0.25">
      <c r="A47" s="14"/>
      <c r="B47" s="214"/>
      <c r="C47" s="37"/>
      <c r="D47" s="37"/>
      <c r="E47" s="37"/>
      <c r="F47" s="37"/>
      <c r="G47" s="13"/>
      <c r="H47" s="13"/>
      <c r="I47" s="13"/>
      <c r="J47" s="13"/>
      <c r="K47" s="13"/>
      <c r="L47" s="13"/>
      <c r="M47" s="13"/>
    </row>
    <row r="48" spans="1:13" x14ac:dyDescent="0.25">
      <c r="A48" s="14" t="s">
        <v>414</v>
      </c>
      <c r="C48" s="29"/>
      <c r="D48" s="29"/>
      <c r="E48" s="29"/>
      <c r="F48" s="29"/>
      <c r="G48" s="29"/>
      <c r="H48" s="29"/>
      <c r="I48" s="29"/>
      <c r="J48" s="29"/>
      <c r="K48" s="29"/>
      <c r="L48" s="29"/>
    </row>
    <row r="49" spans="1:15" x14ac:dyDescent="0.25">
      <c r="A49" s="14" t="s">
        <v>430</v>
      </c>
      <c r="C49" s="29"/>
      <c r="D49" s="29"/>
      <c r="E49" s="29"/>
      <c r="F49" s="29"/>
      <c r="G49" s="29"/>
      <c r="H49" s="29"/>
      <c r="I49" s="29"/>
      <c r="J49" s="29"/>
      <c r="K49" s="29"/>
      <c r="L49" s="29"/>
    </row>
    <row r="50" spans="1:15" x14ac:dyDescent="0.25">
      <c r="A50" s="14"/>
      <c r="C50" s="29"/>
      <c r="D50" s="29"/>
      <c r="E50" s="29"/>
      <c r="F50" s="29"/>
      <c r="G50" s="29"/>
      <c r="H50" s="29"/>
      <c r="I50" s="29"/>
      <c r="J50" s="29"/>
      <c r="K50" s="29"/>
      <c r="L50" s="29"/>
    </row>
    <row r="51" spans="1:15" x14ac:dyDescent="0.25">
      <c r="A51" s="37"/>
      <c r="B51" s="104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37"/>
      <c r="N51" s="13"/>
      <c r="O51" s="13"/>
    </row>
    <row r="52" spans="1:15" x14ac:dyDescent="0.25">
      <c r="B52" s="16" t="s">
        <v>834</v>
      </c>
      <c r="C52" s="29"/>
      <c r="D52" s="29"/>
      <c r="E52" s="29"/>
      <c r="F52" s="29"/>
      <c r="G52" s="29"/>
      <c r="H52" s="1817" t="s">
        <v>833</v>
      </c>
      <c r="I52" s="1817"/>
      <c r="J52" s="1817"/>
      <c r="K52" s="1817"/>
      <c r="L52" s="29"/>
      <c r="M52" s="16" t="s">
        <v>833</v>
      </c>
    </row>
    <row r="53" spans="1:15" x14ac:dyDescent="0.25">
      <c r="C53" s="29"/>
      <c r="D53" s="29"/>
      <c r="E53" s="29"/>
      <c r="F53" s="29"/>
      <c r="G53" s="29"/>
      <c r="H53" s="29"/>
      <c r="I53" s="29"/>
      <c r="J53" s="29"/>
      <c r="K53" s="29"/>
      <c r="L53" s="29"/>
    </row>
    <row r="54" spans="1:15" x14ac:dyDescent="0.25">
      <c r="C54" s="29"/>
      <c r="D54" s="29"/>
      <c r="E54" s="29"/>
      <c r="F54" s="29"/>
      <c r="G54" s="29"/>
      <c r="H54" s="29"/>
      <c r="I54" s="29"/>
      <c r="J54" s="29"/>
      <c r="K54" s="29"/>
      <c r="L54" s="29"/>
    </row>
    <row r="55" spans="1:15" x14ac:dyDescent="0.25">
      <c r="C55" s="29"/>
      <c r="D55" s="29"/>
      <c r="E55" s="29"/>
      <c r="F55" s="29"/>
      <c r="G55" s="29"/>
      <c r="H55" s="29"/>
      <c r="I55" s="29"/>
      <c r="J55" s="29"/>
      <c r="K55" s="29"/>
      <c r="L55" s="29"/>
    </row>
    <row r="56" spans="1:15" x14ac:dyDescent="0.25">
      <c r="C56" s="29"/>
      <c r="D56" s="29"/>
      <c r="E56" s="29"/>
      <c r="F56" s="29"/>
      <c r="G56" s="29"/>
      <c r="H56" s="29"/>
      <c r="I56" s="29"/>
      <c r="J56" s="29"/>
      <c r="K56" s="29"/>
      <c r="L56" s="29"/>
    </row>
    <row r="57" spans="1:15" x14ac:dyDescent="0.25">
      <c r="C57" s="29"/>
      <c r="D57" s="29"/>
      <c r="E57" s="29"/>
      <c r="F57" s="29"/>
      <c r="G57" s="29"/>
      <c r="H57" s="29"/>
      <c r="I57" s="29"/>
      <c r="J57" s="29"/>
      <c r="K57" s="29"/>
      <c r="L57" s="29"/>
    </row>
    <row r="58" spans="1:15" x14ac:dyDescent="0.25">
      <c r="C58" s="29"/>
      <c r="D58" s="29"/>
      <c r="E58" s="29"/>
      <c r="F58" s="29"/>
      <c r="G58" s="29"/>
      <c r="H58" s="29"/>
      <c r="I58" s="29"/>
      <c r="J58" s="29"/>
      <c r="K58" s="29"/>
      <c r="L58" s="29"/>
    </row>
    <row r="59" spans="1:15" x14ac:dyDescent="0.25">
      <c r="C59" s="29"/>
      <c r="D59" s="29"/>
      <c r="E59" s="29"/>
      <c r="F59" s="29"/>
      <c r="G59" s="29"/>
      <c r="H59" s="29"/>
      <c r="I59" s="29"/>
      <c r="J59" s="29"/>
      <c r="K59" s="29"/>
      <c r="L59" s="29"/>
    </row>
    <row r="60" spans="1:15" x14ac:dyDescent="0.25">
      <c r="C60" s="29"/>
      <c r="D60" s="29"/>
      <c r="E60" s="29"/>
      <c r="F60" s="29"/>
      <c r="G60" s="29"/>
      <c r="H60" s="29"/>
      <c r="I60" s="29"/>
      <c r="J60" s="29"/>
      <c r="K60" s="29"/>
      <c r="L60" s="29"/>
    </row>
    <row r="61" spans="1:15" x14ac:dyDescent="0.25">
      <c r="C61" s="29"/>
      <c r="D61" s="29"/>
      <c r="E61" s="29"/>
      <c r="F61" s="29"/>
      <c r="G61" s="29"/>
      <c r="H61" s="29"/>
      <c r="I61" s="29"/>
      <c r="J61" s="29"/>
      <c r="K61" s="29"/>
      <c r="L61" s="29"/>
    </row>
    <row r="62" spans="1:15" x14ac:dyDescent="0.25">
      <c r="C62" s="29"/>
      <c r="D62" s="29"/>
      <c r="E62" s="29"/>
      <c r="F62" s="29"/>
      <c r="G62" s="29"/>
      <c r="H62" s="29"/>
      <c r="I62" s="29"/>
      <c r="J62" s="29"/>
      <c r="K62" s="29"/>
      <c r="L62" s="29"/>
    </row>
    <row r="63" spans="1:15" x14ac:dyDescent="0.25">
      <c r="C63" s="29"/>
      <c r="D63" s="29"/>
      <c r="E63" s="29"/>
      <c r="F63" s="29"/>
      <c r="G63" s="29"/>
      <c r="H63" s="29"/>
      <c r="I63" s="29"/>
      <c r="J63" s="29"/>
      <c r="K63" s="29"/>
      <c r="L63" s="29"/>
    </row>
    <row r="64" spans="1:15" x14ac:dyDescent="0.25">
      <c r="C64" s="29"/>
      <c r="D64" s="29"/>
      <c r="E64" s="29"/>
      <c r="F64" s="29"/>
      <c r="G64" s="29"/>
      <c r="H64" s="29"/>
      <c r="I64" s="29"/>
      <c r="J64" s="29"/>
      <c r="K64" s="29"/>
      <c r="L64" s="29"/>
    </row>
    <row r="65" spans="3:12" x14ac:dyDescent="0.25">
      <c r="C65" s="90"/>
      <c r="D65" s="90"/>
      <c r="E65" s="90"/>
      <c r="F65" s="90"/>
      <c r="G65" s="90"/>
      <c r="H65" s="90"/>
      <c r="I65" s="90"/>
      <c r="J65" s="90"/>
      <c r="K65" s="90"/>
      <c r="L65" s="90"/>
    </row>
    <row r="67" spans="3:12" x14ac:dyDescent="0.25">
      <c r="F67" s="90"/>
      <c r="G67" s="90"/>
      <c r="H67" s="90"/>
      <c r="I67" s="90"/>
      <c r="J67" s="90"/>
      <c r="K67" s="90"/>
      <c r="L67" s="90"/>
    </row>
    <row r="68" spans="3:12" x14ac:dyDescent="0.25">
      <c r="H68" s="29"/>
      <c r="I68" s="29"/>
      <c r="J68" s="29"/>
      <c r="K68" s="29"/>
      <c r="L68" s="29"/>
    </row>
    <row r="69" spans="3:12" x14ac:dyDescent="0.25">
      <c r="C69" s="29"/>
      <c r="D69" s="29"/>
      <c r="E69" s="29"/>
      <c r="F69" s="29"/>
      <c r="G69" s="29"/>
      <c r="H69" s="29"/>
      <c r="I69" s="29"/>
      <c r="J69" s="29"/>
      <c r="K69" s="29"/>
      <c r="L69" s="29"/>
    </row>
    <row r="70" spans="3:12" x14ac:dyDescent="0.25">
      <c r="C70" s="29"/>
      <c r="D70" s="29"/>
      <c r="E70" s="29"/>
      <c r="F70" s="29"/>
      <c r="G70" s="29"/>
      <c r="H70" s="29"/>
      <c r="I70" s="29"/>
      <c r="J70" s="29"/>
      <c r="K70" s="29"/>
      <c r="L70" s="29"/>
    </row>
    <row r="72" spans="3:12" x14ac:dyDescent="0.25">
      <c r="F72" s="22"/>
      <c r="G72" s="22"/>
      <c r="H72" s="22"/>
    </row>
    <row r="73" spans="3:12" x14ac:dyDescent="0.25">
      <c r="C73" s="24"/>
      <c r="F73" s="25"/>
      <c r="H73" s="23"/>
      <c r="I73" s="23"/>
      <c r="J73" s="23"/>
      <c r="L73" s="32"/>
    </row>
    <row r="74" spans="3:12" x14ac:dyDescent="0.25">
      <c r="C74" s="16"/>
      <c r="H74" s="16"/>
    </row>
  </sheetData>
  <mergeCells count="8">
    <mergeCell ref="H52:K52"/>
    <mergeCell ref="A6:M6"/>
    <mergeCell ref="N6:O6"/>
    <mergeCell ref="A17:A18"/>
    <mergeCell ref="B17:B18"/>
    <mergeCell ref="C17:L17"/>
    <mergeCell ref="M17:M18"/>
    <mergeCell ref="A15:M15"/>
  </mergeCells>
  <phoneticPr fontId="0" type="noConversion"/>
  <pageMargins left="0.70866141732283472" right="0.31496062992125984" top="0.35433070866141736" bottom="0.74803149606299213" header="0.11811023622047245" footer="0.31496062992125984"/>
  <pageSetup paperSize="9" scale="75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8"/>
  <sheetViews>
    <sheetView topLeftCell="A52" zoomScale="75" zoomScaleNormal="75" workbookViewId="0">
      <selection activeCell="F8" sqref="F8"/>
    </sheetView>
  </sheetViews>
  <sheetFormatPr defaultColWidth="9" defaultRowHeight="15.75" x14ac:dyDescent="0.25"/>
  <cols>
    <col min="1" max="1" width="7.25" style="1" customWidth="1"/>
    <col min="2" max="2" width="25.25" style="1" customWidth="1"/>
    <col min="3" max="3" width="7.625" style="1" customWidth="1"/>
    <col min="4" max="4" width="8" style="1" customWidth="1"/>
    <col min="5" max="5" width="7.25" style="1" customWidth="1"/>
    <col min="6" max="6" width="7.125" style="1" customWidth="1"/>
    <col min="7" max="7" width="7.875" style="1" customWidth="1"/>
    <col min="8" max="8" width="7.625" style="1" customWidth="1"/>
    <col min="9" max="10" width="7.25" style="1" customWidth="1"/>
    <col min="11" max="11" width="8.375" style="1" customWidth="1"/>
    <col min="12" max="12" width="7.875" style="1" customWidth="1"/>
    <col min="13" max="13" width="8.25" style="1" customWidth="1"/>
    <col min="14" max="14" width="7.875" style="1" customWidth="1"/>
    <col min="15" max="15" width="7.25" style="1" customWidth="1"/>
    <col min="16" max="16" width="7.375" style="1" customWidth="1"/>
    <col min="17" max="17" width="7.75" style="1" customWidth="1"/>
    <col min="18" max="18" width="8" style="1" customWidth="1"/>
    <col min="19" max="19" width="8.125" style="1" customWidth="1"/>
    <col min="20" max="21" width="8" style="1" customWidth="1"/>
    <col min="22" max="22" width="8.875" style="1" customWidth="1"/>
    <col min="23" max="23" width="10.25" style="1" customWidth="1"/>
    <col min="24" max="16384" width="9" style="1"/>
  </cols>
  <sheetData>
    <row r="1" spans="1:23" x14ac:dyDescent="0.25">
      <c r="A1" s="1" t="s">
        <v>807</v>
      </c>
      <c r="N1" s="4"/>
      <c r="W1" s="4" t="s">
        <v>1077</v>
      </c>
    </row>
    <row r="2" spans="1:23" x14ac:dyDescent="0.25">
      <c r="N2" s="4"/>
      <c r="W2" s="4" t="s">
        <v>595</v>
      </c>
    </row>
    <row r="3" spans="1:23" x14ac:dyDescent="0.25">
      <c r="N3" s="4"/>
      <c r="W3" s="4" t="s">
        <v>892</v>
      </c>
    </row>
    <row r="4" spans="1:23" x14ac:dyDescent="0.25">
      <c r="N4" s="4"/>
      <c r="W4" s="4"/>
    </row>
    <row r="5" spans="1:23" x14ac:dyDescent="0.25">
      <c r="N5" s="4"/>
      <c r="W5" s="4" t="s">
        <v>1099</v>
      </c>
    </row>
    <row r="6" spans="1:23" x14ac:dyDescent="0.25">
      <c r="N6" s="4"/>
      <c r="W6" s="4"/>
    </row>
    <row r="7" spans="1:23" x14ac:dyDescent="0.25">
      <c r="N7" s="4"/>
      <c r="U7" s="1828" t="s">
        <v>1104</v>
      </c>
      <c r="V7" s="1828"/>
      <c r="W7" s="1828"/>
    </row>
    <row r="8" spans="1:23" x14ac:dyDescent="0.25">
      <c r="N8" s="4"/>
      <c r="W8" s="230" t="s">
        <v>1102</v>
      </c>
    </row>
    <row r="9" spans="1:23" x14ac:dyDescent="0.25">
      <c r="N9" s="4"/>
      <c r="W9" s="4" t="s">
        <v>600</v>
      </c>
    </row>
    <row r="10" spans="1:23" ht="31.5" customHeight="1" x14ac:dyDescent="0.25">
      <c r="A10" s="1122"/>
      <c r="B10" s="1257"/>
      <c r="C10" s="1257"/>
      <c r="D10" s="1257"/>
      <c r="E10" s="1257"/>
      <c r="F10" s="1257"/>
      <c r="G10" s="1801" t="s">
        <v>1050</v>
      </c>
      <c r="H10" s="1801"/>
      <c r="I10" s="1801"/>
      <c r="J10" s="1801"/>
      <c r="K10" s="1801"/>
      <c r="L10" s="1801"/>
      <c r="M10" s="1801"/>
      <c r="N10" s="1801"/>
      <c r="O10" s="1801"/>
      <c r="P10" s="1801"/>
      <c r="Q10" s="1801"/>
      <c r="R10" s="1257"/>
      <c r="S10" s="1257"/>
      <c r="T10" s="1257"/>
      <c r="U10" s="1257"/>
      <c r="V10" s="1257"/>
      <c r="W10" s="1257"/>
    </row>
    <row r="12" spans="1:23" ht="15.75" customHeight="1" x14ac:dyDescent="0.25">
      <c r="A12" s="1470" t="s">
        <v>289</v>
      </c>
      <c r="B12" s="1470" t="s">
        <v>346</v>
      </c>
      <c r="C12" s="1499" t="s">
        <v>877</v>
      </c>
      <c r="D12" s="1831" t="s">
        <v>336</v>
      </c>
      <c r="E12" s="1831"/>
      <c r="F12" s="1831"/>
      <c r="G12" s="1831"/>
      <c r="H12" s="1831"/>
      <c r="I12" s="1831"/>
      <c r="J12" s="1831"/>
      <c r="K12" s="1831"/>
      <c r="L12" s="1831"/>
      <c r="M12" s="1832"/>
      <c r="N12" s="1833" t="s">
        <v>418</v>
      </c>
      <c r="O12" s="1831"/>
      <c r="P12" s="1831"/>
      <c r="Q12" s="1831"/>
      <c r="R12" s="1831"/>
      <c r="S12" s="1831"/>
      <c r="T12" s="1831"/>
      <c r="U12" s="1831"/>
      <c r="V12" s="1831"/>
      <c r="W12" s="1831"/>
    </row>
    <row r="13" spans="1:23" ht="15.75" customHeight="1" x14ac:dyDescent="0.25">
      <c r="A13" s="1470"/>
      <c r="B13" s="1470"/>
      <c r="C13" s="1500"/>
      <c r="D13" s="1831" t="s">
        <v>415</v>
      </c>
      <c r="E13" s="1831"/>
      <c r="F13" s="1831"/>
      <c r="G13" s="1831"/>
      <c r="H13" s="1831"/>
      <c r="I13" s="1831" t="s">
        <v>314</v>
      </c>
      <c r="J13" s="1831"/>
      <c r="K13" s="1831"/>
      <c r="L13" s="1831"/>
      <c r="M13" s="1832"/>
      <c r="N13" s="1833" t="s">
        <v>415</v>
      </c>
      <c r="O13" s="1831"/>
      <c r="P13" s="1831"/>
      <c r="Q13" s="1831"/>
      <c r="R13" s="1831"/>
      <c r="S13" s="1831" t="s">
        <v>314</v>
      </c>
      <c r="T13" s="1831"/>
      <c r="U13" s="1831"/>
      <c r="V13" s="1831"/>
      <c r="W13" s="1831"/>
    </row>
    <row r="14" spans="1:23" ht="15.75" customHeight="1" x14ac:dyDescent="0.25">
      <c r="A14" s="1470"/>
      <c r="B14" s="1470"/>
      <c r="C14" s="1500"/>
      <c r="D14" s="1560" t="s">
        <v>1051</v>
      </c>
      <c r="E14" s="1560"/>
      <c r="F14" s="1560"/>
      <c r="G14" s="1560"/>
      <c r="H14" s="1560"/>
      <c r="I14" s="1560" t="s">
        <v>1051</v>
      </c>
      <c r="J14" s="1560"/>
      <c r="K14" s="1560"/>
      <c r="L14" s="1560"/>
      <c r="M14" s="1834"/>
      <c r="N14" s="1578" t="s">
        <v>1051</v>
      </c>
      <c r="O14" s="1560"/>
      <c r="P14" s="1560"/>
      <c r="Q14" s="1560"/>
      <c r="R14" s="1560"/>
      <c r="S14" s="1560" t="s">
        <v>1051</v>
      </c>
      <c r="T14" s="1560"/>
      <c r="U14" s="1560"/>
      <c r="V14" s="1560"/>
      <c r="W14" s="1560"/>
    </row>
    <row r="15" spans="1:23" x14ac:dyDescent="0.25">
      <c r="A15" s="305">
        <v>1</v>
      </c>
      <c r="B15" s="305">
        <v>2</v>
      </c>
      <c r="C15" s="305">
        <v>3</v>
      </c>
      <c r="D15" s="305">
        <v>4</v>
      </c>
      <c r="E15" s="305">
        <v>5</v>
      </c>
      <c r="F15" s="305">
        <v>6</v>
      </c>
      <c r="G15" s="305">
        <v>7</v>
      </c>
      <c r="H15" s="305">
        <v>8</v>
      </c>
      <c r="I15" s="305">
        <v>9</v>
      </c>
      <c r="J15" s="305">
        <v>10</v>
      </c>
      <c r="K15" s="305">
        <v>11</v>
      </c>
      <c r="L15" s="305">
        <v>12</v>
      </c>
      <c r="M15" s="1123">
        <v>13</v>
      </c>
      <c r="N15" s="1124">
        <v>14</v>
      </c>
      <c r="O15" s="305">
        <v>15</v>
      </c>
      <c r="P15" s="305">
        <v>16</v>
      </c>
      <c r="Q15" s="305">
        <v>17</v>
      </c>
      <c r="R15" s="305">
        <v>18</v>
      </c>
      <c r="S15" s="305">
        <v>19</v>
      </c>
      <c r="T15" s="305">
        <v>20</v>
      </c>
      <c r="U15" s="305">
        <v>21</v>
      </c>
      <c r="V15" s="305">
        <v>22</v>
      </c>
      <c r="W15" s="305">
        <v>23</v>
      </c>
    </row>
    <row r="16" spans="1:23" ht="46.9" customHeight="1" x14ac:dyDescent="0.25">
      <c r="A16" s="1256">
        <v>1</v>
      </c>
      <c r="B16" s="1125" t="s">
        <v>1021</v>
      </c>
      <c r="C16" s="559" t="s">
        <v>1008</v>
      </c>
      <c r="D16" s="305"/>
      <c r="E16" s="305"/>
      <c r="F16" s="305"/>
      <c r="G16" s="1256">
        <v>1</v>
      </c>
      <c r="H16" s="1256">
        <v>1</v>
      </c>
      <c r="I16" s="1256"/>
      <c r="J16" s="1256"/>
      <c r="K16" s="1256"/>
      <c r="L16" s="1256"/>
      <c r="M16" s="1126"/>
      <c r="N16" s="409"/>
      <c r="O16" s="1256"/>
      <c r="P16" s="1256"/>
      <c r="Q16" s="1256"/>
      <c r="R16" s="1256"/>
      <c r="S16" s="305"/>
      <c r="T16" s="305"/>
      <c r="U16" s="305"/>
      <c r="V16" s="305"/>
      <c r="W16" s="305"/>
    </row>
    <row r="17" spans="1:23" s="17" customFormat="1" ht="49.5" customHeight="1" x14ac:dyDescent="0.25">
      <c r="A17" s="1127">
        <v>2</v>
      </c>
      <c r="B17" s="1125" t="s">
        <v>1023</v>
      </c>
      <c r="C17" s="559" t="s">
        <v>1008</v>
      </c>
      <c r="D17" s="1259"/>
      <c r="E17" s="1259"/>
      <c r="F17" s="1259"/>
      <c r="G17" s="1259">
        <v>6</v>
      </c>
      <c r="H17" s="1259">
        <v>6</v>
      </c>
      <c r="I17" s="1259"/>
      <c r="J17" s="1259"/>
      <c r="K17" s="1259"/>
      <c r="L17" s="1259"/>
      <c r="M17" s="1128"/>
      <c r="N17" s="1129"/>
      <c r="O17" s="1259"/>
      <c r="P17" s="1259"/>
      <c r="Q17" s="1259"/>
      <c r="R17" s="1259"/>
      <c r="S17" s="1259"/>
      <c r="T17" s="1259"/>
      <c r="U17" s="1259"/>
      <c r="V17" s="1259"/>
      <c r="W17" s="1259"/>
    </row>
    <row r="18" spans="1:23" s="17" customFormat="1" ht="49.5" customHeight="1" x14ac:dyDescent="0.25">
      <c r="A18" s="1127">
        <v>3</v>
      </c>
      <c r="B18" s="1125" t="s">
        <v>1024</v>
      </c>
      <c r="C18" s="559" t="s">
        <v>1008</v>
      </c>
      <c r="D18" s="1259"/>
      <c r="E18" s="1259"/>
      <c r="F18" s="1259"/>
      <c r="G18" s="1259">
        <v>6</v>
      </c>
      <c r="H18" s="1259">
        <v>6</v>
      </c>
      <c r="I18" s="1259"/>
      <c r="J18" s="1259"/>
      <c r="K18" s="1259"/>
      <c r="L18" s="1259"/>
      <c r="M18" s="1128"/>
      <c r="N18" s="1129"/>
      <c r="O18" s="1259"/>
      <c r="P18" s="1259"/>
      <c r="Q18" s="1259"/>
      <c r="R18" s="1259"/>
      <c r="S18" s="1259"/>
      <c r="T18" s="1259"/>
      <c r="U18" s="1259"/>
      <c r="V18" s="1259"/>
      <c r="W18" s="1259"/>
    </row>
    <row r="19" spans="1:23" s="17" customFormat="1" ht="49.5" customHeight="1" x14ac:dyDescent="0.25">
      <c r="A19" s="1127">
        <v>4</v>
      </c>
      <c r="B19" s="1125" t="s">
        <v>1025</v>
      </c>
      <c r="C19" s="559" t="s">
        <v>1008</v>
      </c>
      <c r="D19" s="1259"/>
      <c r="E19" s="1259"/>
      <c r="F19" s="1259"/>
      <c r="G19" s="1259">
        <v>4</v>
      </c>
      <c r="H19" s="1259">
        <v>4</v>
      </c>
      <c r="I19" s="1259"/>
      <c r="J19" s="1259"/>
      <c r="K19" s="1259"/>
      <c r="L19" s="1259"/>
      <c r="M19" s="1128"/>
      <c r="N19" s="1129"/>
      <c r="O19" s="1259"/>
      <c r="P19" s="1259"/>
      <c r="Q19" s="1259"/>
      <c r="R19" s="1259"/>
      <c r="S19" s="1259"/>
      <c r="T19" s="1259"/>
      <c r="U19" s="1259"/>
      <c r="V19" s="1259"/>
      <c r="W19" s="1259"/>
    </row>
    <row r="20" spans="1:23" s="17" customFormat="1" ht="49.5" customHeight="1" x14ac:dyDescent="0.25">
      <c r="A20" s="1127">
        <v>5</v>
      </c>
      <c r="B20" s="1130" t="s">
        <v>1027</v>
      </c>
      <c r="C20" s="559" t="s">
        <v>1008</v>
      </c>
      <c r="D20" s="1259"/>
      <c r="E20" s="1259"/>
      <c r="F20" s="1259"/>
      <c r="G20" s="1259">
        <v>14</v>
      </c>
      <c r="H20" s="1259">
        <v>14</v>
      </c>
      <c r="I20" s="1259"/>
      <c r="J20" s="1259"/>
      <c r="K20" s="1259"/>
      <c r="L20" s="1259">
        <v>16</v>
      </c>
      <c r="M20" s="1128">
        <v>16</v>
      </c>
      <c r="N20" s="1129"/>
      <c r="O20" s="1259"/>
      <c r="P20" s="1259"/>
      <c r="Q20" s="1259">
        <v>14</v>
      </c>
      <c r="R20" s="1259">
        <v>14</v>
      </c>
      <c r="S20" s="1259"/>
      <c r="T20" s="1259"/>
      <c r="U20" s="1259"/>
      <c r="V20" s="1259">
        <v>14</v>
      </c>
      <c r="W20" s="1259">
        <v>14</v>
      </c>
    </row>
    <row r="21" spans="1:23" s="17" customFormat="1" ht="49.5" customHeight="1" x14ac:dyDescent="0.25">
      <c r="A21" s="1127">
        <v>6</v>
      </c>
      <c r="B21" s="1125" t="s">
        <v>1029</v>
      </c>
      <c r="C21" s="559" t="s">
        <v>1008</v>
      </c>
      <c r="D21" s="1259"/>
      <c r="E21" s="1259"/>
      <c r="F21" s="1259"/>
      <c r="G21" s="1259">
        <v>2</v>
      </c>
      <c r="H21" s="1259">
        <v>2</v>
      </c>
      <c r="I21" s="1259"/>
      <c r="J21" s="1259"/>
      <c r="K21" s="1259"/>
      <c r="L21" s="1259"/>
      <c r="M21" s="1128"/>
      <c r="N21" s="1129"/>
      <c r="O21" s="1259"/>
      <c r="P21" s="1259"/>
      <c r="Q21" s="1259"/>
      <c r="R21" s="1259"/>
      <c r="S21" s="1259"/>
      <c r="T21" s="1259"/>
      <c r="U21" s="1259"/>
      <c r="V21" s="1259"/>
      <c r="W21" s="1259"/>
    </row>
    <row r="22" spans="1:23" s="17" customFormat="1" ht="49.5" customHeight="1" x14ac:dyDescent="0.25">
      <c r="A22" s="1127">
        <v>7</v>
      </c>
      <c r="B22" s="1125" t="s">
        <v>1031</v>
      </c>
      <c r="C22" s="559" t="s">
        <v>1008</v>
      </c>
      <c r="D22" s="1259"/>
      <c r="E22" s="1259"/>
      <c r="F22" s="1259"/>
      <c r="G22" s="1259">
        <v>2</v>
      </c>
      <c r="H22" s="1259">
        <v>2</v>
      </c>
      <c r="I22" s="1259"/>
      <c r="J22" s="1259"/>
      <c r="K22" s="1259"/>
      <c r="L22" s="1259"/>
      <c r="M22" s="1128"/>
      <c r="N22" s="1129"/>
      <c r="O22" s="1259"/>
      <c r="P22" s="1259"/>
      <c r="Q22" s="1259"/>
      <c r="R22" s="1259"/>
      <c r="S22" s="1259"/>
      <c r="T22" s="1259"/>
      <c r="U22" s="1259"/>
      <c r="V22" s="1259"/>
      <c r="W22" s="1259"/>
    </row>
    <row r="23" spans="1:23" s="17" customFormat="1" ht="49.5" customHeight="1" x14ac:dyDescent="0.25">
      <c r="A23" s="1127">
        <v>8</v>
      </c>
      <c r="B23" s="1125" t="s">
        <v>1033</v>
      </c>
      <c r="C23" s="559" t="s">
        <v>1008</v>
      </c>
      <c r="D23" s="1259"/>
      <c r="E23" s="1259"/>
      <c r="F23" s="1259"/>
      <c r="G23" s="1259">
        <v>2</v>
      </c>
      <c r="H23" s="1259">
        <v>2</v>
      </c>
      <c r="I23" s="1259"/>
      <c r="J23" s="1259"/>
      <c r="K23" s="1259"/>
      <c r="L23" s="1259"/>
      <c r="M23" s="1128"/>
      <c r="N23" s="1129"/>
      <c r="O23" s="1259"/>
      <c r="P23" s="1259"/>
      <c r="Q23" s="1259"/>
      <c r="R23" s="1259"/>
      <c r="S23" s="1259"/>
      <c r="T23" s="1259"/>
      <c r="U23" s="1259"/>
      <c r="V23" s="1259"/>
      <c r="W23" s="1259"/>
    </row>
    <row r="24" spans="1:23" s="17" customFormat="1" ht="54.75" customHeight="1" x14ac:dyDescent="0.25">
      <c r="A24" s="1127">
        <v>9</v>
      </c>
      <c r="B24" s="1125" t="s">
        <v>1034</v>
      </c>
      <c r="C24" s="559" t="s">
        <v>1008</v>
      </c>
      <c r="D24" s="1259"/>
      <c r="E24" s="1259"/>
      <c r="F24" s="1259"/>
      <c r="G24" s="1259">
        <v>7</v>
      </c>
      <c r="H24" s="1259">
        <v>7</v>
      </c>
      <c r="I24" s="1259"/>
      <c r="J24" s="1259"/>
      <c r="K24" s="1259"/>
      <c r="L24" s="1259"/>
      <c r="M24" s="1128"/>
      <c r="N24" s="1129"/>
      <c r="O24" s="1259"/>
      <c r="P24" s="1259"/>
      <c r="Q24" s="1259"/>
      <c r="R24" s="1259"/>
      <c r="S24" s="1259"/>
      <c r="T24" s="1259"/>
      <c r="U24" s="1259"/>
      <c r="V24" s="1259"/>
      <c r="W24" s="1259"/>
    </row>
    <row r="25" spans="1:23" s="17" customFormat="1" ht="51.75" customHeight="1" x14ac:dyDescent="0.25">
      <c r="A25" s="1127">
        <v>10</v>
      </c>
      <c r="B25" s="1131" t="s">
        <v>893</v>
      </c>
      <c r="C25" s="559" t="s">
        <v>1008</v>
      </c>
      <c r="D25" s="1259"/>
      <c r="E25" s="1259"/>
      <c r="F25" s="1259"/>
      <c r="G25" s="1259">
        <v>1</v>
      </c>
      <c r="H25" s="1259">
        <v>1</v>
      </c>
      <c r="I25" s="1259"/>
      <c r="J25" s="1259"/>
      <c r="K25" s="1259"/>
      <c r="L25" s="1259">
        <v>1</v>
      </c>
      <c r="M25" s="1128">
        <v>1</v>
      </c>
      <c r="N25" s="1129"/>
      <c r="O25" s="1259"/>
      <c r="P25" s="1259"/>
      <c r="Q25" s="1259"/>
      <c r="R25" s="1259"/>
      <c r="S25" s="1259"/>
      <c r="T25" s="1259"/>
      <c r="U25" s="1259"/>
      <c r="V25" s="1259"/>
      <c r="W25" s="1259"/>
    </row>
    <row r="26" spans="1:23" s="17" customFormat="1" ht="43.15" customHeight="1" x14ac:dyDescent="0.25">
      <c r="A26" s="1127">
        <v>11</v>
      </c>
      <c r="B26" s="1130" t="s">
        <v>894</v>
      </c>
      <c r="C26" s="559" t="s">
        <v>966</v>
      </c>
      <c r="D26" s="1259"/>
      <c r="E26" s="1259"/>
      <c r="F26" s="1259"/>
      <c r="G26" s="1259">
        <v>2.2000000000000002</v>
      </c>
      <c r="H26" s="1259">
        <v>2.2000000000000002</v>
      </c>
      <c r="I26" s="1259"/>
      <c r="J26" s="1259"/>
      <c r="K26" s="1259"/>
      <c r="L26" s="1259">
        <v>2.2000000000000002</v>
      </c>
      <c r="M26" s="1128">
        <v>2.2000000000000002</v>
      </c>
      <c r="N26" s="1129"/>
      <c r="O26" s="1259"/>
      <c r="P26" s="1259"/>
      <c r="Q26" s="1259"/>
      <c r="R26" s="1259"/>
      <c r="S26" s="1259"/>
      <c r="T26" s="1259"/>
      <c r="U26" s="1259"/>
      <c r="V26" s="1259"/>
      <c r="W26" s="1259"/>
    </row>
    <row r="27" spans="1:23" s="17" customFormat="1" ht="42.75" customHeight="1" x14ac:dyDescent="0.25">
      <c r="A27" s="1127">
        <v>12</v>
      </c>
      <c r="B27" s="1130" t="s">
        <v>1039</v>
      </c>
      <c r="C27" s="559" t="s">
        <v>1007</v>
      </c>
      <c r="D27" s="1132"/>
      <c r="E27" s="1132"/>
      <c r="F27" s="1132"/>
      <c r="G27" s="1259">
        <v>1.26</v>
      </c>
      <c r="H27" s="1259">
        <v>1.26</v>
      </c>
      <c r="I27" s="569"/>
      <c r="J27" s="1259"/>
      <c r="K27" s="1259"/>
      <c r="L27" s="1259"/>
      <c r="M27" s="1128"/>
      <c r="N27" s="1129"/>
      <c r="O27" s="1259"/>
      <c r="P27" s="1259"/>
      <c r="Q27" s="1259"/>
      <c r="R27" s="1259"/>
      <c r="S27" s="1259"/>
      <c r="T27" s="1259"/>
      <c r="U27" s="1259"/>
      <c r="V27" s="1259"/>
      <c r="W27" s="1259"/>
    </row>
    <row r="28" spans="1:23" s="17" customFormat="1" ht="30" x14ac:dyDescent="0.25">
      <c r="A28" s="1127">
        <v>13</v>
      </c>
      <c r="B28" s="1130" t="s">
        <v>1041</v>
      </c>
      <c r="C28" s="559" t="s">
        <v>1007</v>
      </c>
      <c r="D28" s="1132"/>
      <c r="E28" s="1132"/>
      <c r="F28" s="1132"/>
      <c r="G28" s="1259">
        <v>1.26</v>
      </c>
      <c r="H28" s="1259">
        <v>1.26</v>
      </c>
      <c r="I28" s="569"/>
      <c r="J28" s="1259"/>
      <c r="K28" s="1259"/>
      <c r="L28" s="1259"/>
      <c r="M28" s="1128"/>
      <c r="N28" s="1129"/>
      <c r="O28" s="1259"/>
      <c r="P28" s="1259"/>
      <c r="Q28" s="1259"/>
      <c r="R28" s="1259"/>
      <c r="S28" s="1259"/>
      <c r="T28" s="1259"/>
      <c r="U28" s="1259"/>
      <c r="V28" s="1259"/>
      <c r="W28" s="1259"/>
    </row>
    <row r="29" spans="1:23" s="17" customFormat="1" ht="44.45" customHeight="1" x14ac:dyDescent="0.25">
      <c r="A29" s="1127">
        <v>14</v>
      </c>
      <c r="B29" s="1130" t="s">
        <v>1043</v>
      </c>
      <c r="C29" s="1133" t="s">
        <v>1007</v>
      </c>
      <c r="D29" s="1132"/>
      <c r="F29" s="1132"/>
      <c r="G29" s="1259">
        <v>1.26</v>
      </c>
      <c r="H29" s="1259">
        <v>1.26</v>
      </c>
      <c r="I29" s="569"/>
      <c r="J29" s="1259"/>
      <c r="K29" s="1259"/>
      <c r="L29" s="1259"/>
      <c r="M29" s="1128"/>
      <c r="N29" s="1129"/>
      <c r="O29" s="1259"/>
      <c r="P29" s="1259"/>
      <c r="Q29" s="1259"/>
      <c r="R29" s="1259"/>
      <c r="S29" s="1259"/>
      <c r="T29" s="1259"/>
      <c r="U29" s="1259"/>
      <c r="V29" s="1259"/>
      <c r="W29" s="1259"/>
    </row>
    <row r="30" spans="1:23" s="17" customFormat="1" ht="45.6" customHeight="1" x14ac:dyDescent="0.25">
      <c r="A30" s="1127">
        <v>15</v>
      </c>
      <c r="B30" s="1130" t="s">
        <v>1044</v>
      </c>
      <c r="C30" s="589" t="s">
        <v>1007</v>
      </c>
      <c r="D30" s="1132"/>
      <c r="E30" s="1132"/>
      <c r="F30" s="1132"/>
      <c r="G30" s="1259">
        <v>1</v>
      </c>
      <c r="H30" s="569">
        <v>1</v>
      </c>
      <c r="I30" s="569"/>
      <c r="J30" s="1259"/>
      <c r="K30" s="1259"/>
      <c r="L30" s="1259"/>
      <c r="M30" s="1128"/>
      <c r="N30" s="1129"/>
      <c r="O30" s="1259"/>
      <c r="P30" s="1259"/>
      <c r="Q30" s="1259"/>
      <c r="R30" s="1259"/>
      <c r="S30" s="1259"/>
      <c r="T30" s="1259"/>
      <c r="U30" s="1259"/>
      <c r="V30" s="1259"/>
      <c r="W30" s="1259"/>
    </row>
    <row r="31" spans="1:23" s="17" customFormat="1" ht="62.45" customHeight="1" x14ac:dyDescent="0.25">
      <c r="A31" s="1127">
        <v>16</v>
      </c>
      <c r="B31" s="1130" t="s">
        <v>1045</v>
      </c>
      <c r="C31" s="589" t="s">
        <v>966</v>
      </c>
      <c r="D31" s="1132"/>
      <c r="E31" s="1132"/>
      <c r="F31" s="1132"/>
      <c r="G31" s="1259">
        <v>1.6</v>
      </c>
      <c r="H31" s="569">
        <v>1.6</v>
      </c>
      <c r="I31" s="569"/>
      <c r="J31" s="1259"/>
      <c r="K31" s="1259"/>
      <c r="L31" s="1259"/>
      <c r="M31" s="1128"/>
      <c r="N31" s="1129"/>
      <c r="O31" s="1259"/>
      <c r="P31" s="1259"/>
      <c r="Q31" s="1259"/>
      <c r="R31" s="1259"/>
      <c r="S31" s="1259"/>
      <c r="T31" s="1259"/>
      <c r="U31" s="1259"/>
      <c r="V31" s="1259"/>
      <c r="W31" s="1259"/>
    </row>
    <row r="32" spans="1:23" s="17" customFormat="1" ht="63.6" customHeight="1" x14ac:dyDescent="0.25">
      <c r="A32" s="1127">
        <v>17</v>
      </c>
      <c r="B32" s="1130" t="s">
        <v>1046</v>
      </c>
      <c r="C32" s="589" t="s">
        <v>966</v>
      </c>
      <c r="D32" s="1132"/>
      <c r="E32" s="1132"/>
      <c r="F32" s="1132"/>
      <c r="G32" s="1259">
        <v>1.6</v>
      </c>
      <c r="H32" s="569">
        <v>1.6</v>
      </c>
      <c r="I32" s="569"/>
      <c r="J32" s="1259"/>
      <c r="K32" s="1259"/>
      <c r="L32" s="1259"/>
      <c r="M32" s="1128"/>
      <c r="N32" s="1129"/>
      <c r="O32" s="1259"/>
      <c r="P32" s="1259"/>
      <c r="Q32" s="1259"/>
      <c r="R32" s="1259"/>
      <c r="S32" s="1259"/>
      <c r="T32" s="1259"/>
      <c r="U32" s="1259"/>
      <c r="V32" s="1259"/>
      <c r="W32" s="1259"/>
    </row>
    <row r="33" spans="1:23" s="17" customFormat="1" ht="63.6" customHeight="1" x14ac:dyDescent="0.25">
      <c r="A33" s="1127">
        <v>18</v>
      </c>
      <c r="B33" s="964" t="s">
        <v>1052</v>
      </c>
      <c r="C33" s="589"/>
      <c r="D33" s="1132"/>
      <c r="E33" s="1132"/>
      <c r="F33" s="1132"/>
      <c r="G33" s="1259">
        <v>3</v>
      </c>
      <c r="H33" s="569">
        <v>3</v>
      </c>
      <c r="I33" s="569"/>
      <c r="J33" s="1259"/>
      <c r="K33" s="1259"/>
      <c r="L33" s="1259">
        <v>3</v>
      </c>
      <c r="M33" s="1128">
        <v>3</v>
      </c>
      <c r="N33" s="1129"/>
      <c r="O33" s="1259"/>
      <c r="P33" s="1259"/>
      <c r="Q33" s="1259"/>
      <c r="R33" s="1259"/>
      <c r="S33" s="1259"/>
      <c r="T33" s="1259"/>
      <c r="U33" s="1259"/>
      <c r="V33" s="1259"/>
      <c r="W33" s="1259"/>
    </row>
    <row r="34" spans="1:23" s="17" customFormat="1" ht="36" customHeight="1" x14ac:dyDescent="0.25">
      <c r="A34" s="1127">
        <v>19</v>
      </c>
      <c r="B34" s="403" t="s">
        <v>895</v>
      </c>
      <c r="C34" s="589"/>
      <c r="D34" s="1132"/>
      <c r="E34" s="1132"/>
      <c r="F34" s="1132"/>
      <c r="G34" s="1259">
        <v>2</v>
      </c>
      <c r="H34" s="569">
        <v>2</v>
      </c>
      <c r="I34" s="569"/>
      <c r="J34" s="1259"/>
      <c r="K34" s="1259"/>
      <c r="L34" s="1259">
        <v>2</v>
      </c>
      <c r="M34" s="1128">
        <v>2</v>
      </c>
      <c r="N34" s="1129"/>
      <c r="O34" s="1259"/>
      <c r="P34" s="1259"/>
      <c r="Q34" s="1259"/>
      <c r="R34" s="1259"/>
      <c r="S34" s="1259"/>
      <c r="T34" s="1259"/>
      <c r="U34" s="1259"/>
      <c r="V34" s="1259"/>
      <c r="W34" s="1259"/>
    </row>
    <row r="35" spans="1:23" s="17" customFormat="1" ht="32.25" customHeight="1" x14ac:dyDescent="0.25">
      <c r="A35" s="1127">
        <v>20</v>
      </c>
      <c r="B35" s="403" t="s">
        <v>896</v>
      </c>
      <c r="C35" s="589"/>
      <c r="D35" s="1132"/>
      <c r="E35" s="1132"/>
      <c r="F35" s="1132"/>
      <c r="G35" s="1259">
        <v>3</v>
      </c>
      <c r="H35" s="569">
        <v>3</v>
      </c>
      <c r="I35" s="569"/>
      <c r="J35" s="1259"/>
      <c r="K35" s="1259"/>
      <c r="L35" s="1259">
        <v>2</v>
      </c>
      <c r="M35" s="1128">
        <v>2</v>
      </c>
      <c r="N35" s="1129"/>
      <c r="O35" s="1259"/>
      <c r="P35" s="1259"/>
      <c r="Q35" s="1259"/>
      <c r="R35" s="1259"/>
      <c r="S35" s="1259"/>
      <c r="T35" s="1259"/>
      <c r="U35" s="1259"/>
      <c r="V35" s="1259"/>
      <c r="W35" s="1259"/>
    </row>
    <row r="36" spans="1:23" s="17" customFormat="1" ht="20.25" customHeight="1" x14ac:dyDescent="0.25">
      <c r="A36" s="1127"/>
      <c r="B36" s="964"/>
      <c r="C36" s="589"/>
      <c r="D36" s="1132"/>
      <c r="E36" s="1132"/>
      <c r="F36" s="1132"/>
      <c r="G36" s="1259"/>
      <c r="H36" s="569"/>
      <c r="I36" s="569"/>
      <c r="J36" s="1259"/>
      <c r="K36" s="1259"/>
      <c r="L36" s="1259"/>
      <c r="M36" s="1128"/>
      <c r="N36" s="1129"/>
      <c r="O36" s="1259"/>
      <c r="P36" s="1259"/>
      <c r="Q36" s="1259"/>
      <c r="R36" s="1259"/>
      <c r="S36" s="1259"/>
      <c r="T36" s="1259"/>
      <c r="U36" s="1259"/>
      <c r="V36" s="1259"/>
      <c r="W36" s="1259"/>
    </row>
    <row r="37" spans="1:23" s="1135" customFormat="1" ht="30" customHeight="1" x14ac:dyDescent="0.25">
      <c r="A37" s="1134"/>
      <c r="B37" s="978" t="s">
        <v>1093</v>
      </c>
      <c r="C37" s="978"/>
      <c r="D37" s="1265"/>
      <c r="E37" s="1265"/>
      <c r="F37" s="1265"/>
      <c r="G37" s="1266"/>
      <c r="H37" s="1266"/>
      <c r="I37" s="1267"/>
      <c r="J37" s="1266"/>
      <c r="K37" s="1266"/>
      <c r="L37" s="1266"/>
      <c r="M37" s="1270"/>
      <c r="N37" s="1269"/>
      <c r="O37" s="1266"/>
      <c r="P37" s="1266"/>
      <c r="Q37" s="1266"/>
      <c r="R37" s="1266"/>
      <c r="S37" s="1266"/>
      <c r="T37" s="1266"/>
      <c r="U37" s="1266"/>
      <c r="V37" s="1266"/>
      <c r="W37" s="1266"/>
    </row>
    <row r="38" spans="1:23" s="1135" customFormat="1" ht="18" customHeight="1" x14ac:dyDescent="0.25">
      <c r="A38" s="1134"/>
      <c r="B38" s="978" t="s">
        <v>1089</v>
      </c>
      <c r="C38" s="978" t="s">
        <v>1007</v>
      </c>
      <c r="D38" s="1265"/>
      <c r="E38" s="1265"/>
      <c r="F38" s="1265"/>
      <c r="G38" s="1266">
        <f>G27+G28+G29+G30</f>
        <v>4.78</v>
      </c>
      <c r="H38" s="1266">
        <f>H27+H28+H29+H30</f>
        <v>4.78</v>
      </c>
      <c r="I38" s="1267"/>
      <c r="J38" s="1266"/>
      <c r="K38" s="1266"/>
      <c r="L38" s="1266">
        <f>L27+L28+L29+L30</f>
        <v>0</v>
      </c>
      <c r="M38" s="1270">
        <f>M27+M28+M29+M30</f>
        <v>0</v>
      </c>
      <c r="N38" s="1269"/>
      <c r="O38" s="1266"/>
      <c r="P38" s="1266"/>
      <c r="Q38" s="1266">
        <f>Q27+Q28+Q29+Q30</f>
        <v>0</v>
      </c>
      <c r="R38" s="1266">
        <f>R27+R28+R29+R30</f>
        <v>0</v>
      </c>
      <c r="S38" s="1266"/>
      <c r="T38" s="1266"/>
      <c r="U38" s="1266"/>
      <c r="V38" s="1266">
        <f>V27+V28+V29+V30</f>
        <v>0</v>
      </c>
      <c r="W38" s="1266">
        <f>W27+W28+W29+W30</f>
        <v>0</v>
      </c>
    </row>
    <row r="39" spans="1:23" s="1135" customFormat="1" ht="30" customHeight="1" x14ac:dyDescent="0.25">
      <c r="A39" s="1134"/>
      <c r="B39" s="978" t="s">
        <v>1090</v>
      </c>
      <c r="C39" s="978" t="s">
        <v>966</v>
      </c>
      <c r="D39" s="1265"/>
      <c r="E39" s="1265"/>
      <c r="F39" s="1265"/>
      <c r="G39" s="1266">
        <f>G26+G31+G32</f>
        <v>5.4</v>
      </c>
      <c r="H39" s="1266">
        <f>H26+H31+H32</f>
        <v>5.4</v>
      </c>
      <c r="I39" s="1267"/>
      <c r="J39" s="1266"/>
      <c r="K39" s="1266"/>
      <c r="L39" s="1266">
        <f>L26+L31+L32</f>
        <v>2.2000000000000002</v>
      </c>
      <c r="M39" s="1270">
        <f>M26+M31+M32</f>
        <v>2.2000000000000002</v>
      </c>
      <c r="N39" s="1269"/>
      <c r="O39" s="1266"/>
      <c r="P39" s="1266"/>
      <c r="Q39" s="1266">
        <f>Q26+Q31+Q32</f>
        <v>0</v>
      </c>
      <c r="R39" s="1266">
        <f>R26+R31+R32</f>
        <v>0</v>
      </c>
      <c r="S39" s="1266"/>
      <c r="T39" s="1266"/>
      <c r="U39" s="1266"/>
      <c r="V39" s="1266">
        <f>V26+V31+V32</f>
        <v>0</v>
      </c>
      <c r="W39" s="1266">
        <f>W26+W31+W32</f>
        <v>0</v>
      </c>
    </row>
    <row r="40" spans="1:23" s="1135" customFormat="1" ht="41.25" customHeight="1" x14ac:dyDescent="0.25">
      <c r="A40" s="1134"/>
      <c r="B40" s="978" t="s">
        <v>1091</v>
      </c>
      <c r="C40" s="978" t="s">
        <v>1008</v>
      </c>
      <c r="D40" s="1265"/>
      <c r="E40" s="1265"/>
      <c r="F40" s="1265"/>
      <c r="G40" s="1266">
        <f>G16+G17+G18+G19+G20+G21+G22+G23+G24</f>
        <v>44</v>
      </c>
      <c r="H40" s="1266">
        <f>H16+H17+H18+H19+H20+H21+H22+H23+H24</f>
        <v>44</v>
      </c>
      <c r="I40" s="1267"/>
      <c r="J40" s="1266"/>
      <c r="K40" s="1266"/>
      <c r="L40" s="1266">
        <f>L16+L17+L18+L19+L20+L21+L22+L23+L24</f>
        <v>16</v>
      </c>
      <c r="M40" s="1270">
        <f>M16+M17+M18+M19+M20+M21+M22+M23+M24</f>
        <v>16</v>
      </c>
      <c r="N40" s="1269"/>
      <c r="O40" s="1266"/>
      <c r="P40" s="1266"/>
      <c r="Q40" s="1266">
        <f>Q16+Q17+Q18+Q19+Q20+Q21+Q22+Q23+Q24</f>
        <v>14</v>
      </c>
      <c r="R40" s="1266">
        <f>R16+R17+R18+R19+R20+R21+R22+R23+R24</f>
        <v>14</v>
      </c>
      <c r="S40" s="1266"/>
      <c r="T40" s="1266"/>
      <c r="U40" s="1266"/>
      <c r="V40" s="1266">
        <f>V16+V17+V18+V19+V20+V21+V22+V23+V24</f>
        <v>14</v>
      </c>
      <c r="W40" s="1266">
        <f>W16+W17+W18+W19+W20+W21+W22+W23+W24</f>
        <v>14</v>
      </c>
    </row>
    <row r="41" spans="1:23" s="1135" customFormat="1" ht="32.25" customHeight="1" x14ac:dyDescent="0.25">
      <c r="A41" s="1134"/>
      <c r="B41" s="978" t="s">
        <v>1092</v>
      </c>
      <c r="C41" s="978" t="s">
        <v>1008</v>
      </c>
      <c r="D41" s="1265"/>
      <c r="E41" s="1265"/>
      <c r="F41" s="1265"/>
      <c r="G41" s="1266">
        <f t="shared" ref="G41:H43" si="0">G33</f>
        <v>3</v>
      </c>
      <c r="H41" s="1266">
        <f t="shared" si="0"/>
        <v>3</v>
      </c>
      <c r="I41" s="1267"/>
      <c r="J41" s="1266"/>
      <c r="K41" s="1266"/>
      <c r="L41" s="1266">
        <f t="shared" ref="L41:M43" si="1">L33</f>
        <v>3</v>
      </c>
      <c r="M41" s="1270">
        <f t="shared" si="1"/>
        <v>3</v>
      </c>
      <c r="N41" s="1269"/>
      <c r="O41" s="1266"/>
      <c r="P41" s="1266"/>
      <c r="Q41" s="1266">
        <f t="shared" ref="Q41:R43" si="2">Q33</f>
        <v>0</v>
      </c>
      <c r="R41" s="1266">
        <f t="shared" si="2"/>
        <v>0</v>
      </c>
      <c r="S41" s="1266"/>
      <c r="T41" s="1266"/>
      <c r="U41" s="1266"/>
      <c r="V41" s="1266">
        <f t="shared" ref="V41:W43" si="3">V33</f>
        <v>0</v>
      </c>
      <c r="W41" s="1266">
        <f t="shared" si="3"/>
        <v>0</v>
      </c>
    </row>
    <row r="42" spans="1:23" s="1135" customFormat="1" ht="27.75" customHeight="1" x14ac:dyDescent="0.25">
      <c r="A42" s="1134"/>
      <c r="B42" s="1268" t="s">
        <v>895</v>
      </c>
      <c r="C42" s="978"/>
      <c r="D42" s="1265"/>
      <c r="E42" s="1265"/>
      <c r="F42" s="1265"/>
      <c r="G42" s="1266">
        <f t="shared" si="0"/>
        <v>2</v>
      </c>
      <c r="H42" s="1266">
        <f t="shared" si="0"/>
        <v>2</v>
      </c>
      <c r="I42" s="1267"/>
      <c r="J42" s="1266"/>
      <c r="K42" s="1266"/>
      <c r="L42" s="1266">
        <f t="shared" si="1"/>
        <v>2</v>
      </c>
      <c r="M42" s="1270">
        <f t="shared" si="1"/>
        <v>2</v>
      </c>
      <c r="N42" s="1269"/>
      <c r="O42" s="1266"/>
      <c r="P42" s="1266"/>
      <c r="Q42" s="1266">
        <f t="shared" si="2"/>
        <v>0</v>
      </c>
      <c r="R42" s="1266">
        <f t="shared" si="2"/>
        <v>0</v>
      </c>
      <c r="S42" s="1266"/>
      <c r="T42" s="1266"/>
      <c r="U42" s="1266"/>
      <c r="V42" s="1266">
        <f t="shared" si="3"/>
        <v>0</v>
      </c>
      <c r="W42" s="1266">
        <f t="shared" si="3"/>
        <v>0</v>
      </c>
    </row>
    <row r="43" spans="1:23" s="1135" customFormat="1" ht="42.75" customHeight="1" x14ac:dyDescent="0.25">
      <c r="A43" s="1134"/>
      <c r="B43" s="1268" t="s">
        <v>896</v>
      </c>
      <c r="C43" s="978"/>
      <c r="D43" s="1265"/>
      <c r="E43" s="1265"/>
      <c r="F43" s="1265"/>
      <c r="G43" s="1266">
        <f t="shared" si="0"/>
        <v>3</v>
      </c>
      <c r="H43" s="1266">
        <f t="shared" si="0"/>
        <v>3</v>
      </c>
      <c r="I43" s="1267"/>
      <c r="J43" s="1266"/>
      <c r="K43" s="1266"/>
      <c r="L43" s="1266">
        <f t="shared" si="1"/>
        <v>2</v>
      </c>
      <c r="M43" s="1270">
        <f t="shared" si="1"/>
        <v>2</v>
      </c>
      <c r="N43" s="1269"/>
      <c r="O43" s="1266"/>
      <c r="P43" s="1266"/>
      <c r="Q43" s="1266">
        <f t="shared" si="2"/>
        <v>0</v>
      </c>
      <c r="R43" s="1266">
        <f t="shared" si="2"/>
        <v>0</v>
      </c>
      <c r="S43" s="1266"/>
      <c r="T43" s="1266"/>
      <c r="U43" s="1266"/>
      <c r="V43" s="1266">
        <f t="shared" si="3"/>
        <v>0</v>
      </c>
      <c r="W43" s="1266">
        <f t="shared" si="3"/>
        <v>0</v>
      </c>
    </row>
    <row r="44" spans="1:23" s="1135" customFormat="1" ht="48" customHeight="1" x14ac:dyDescent="0.25">
      <c r="A44" s="1134"/>
      <c r="B44" s="1268" t="s">
        <v>893</v>
      </c>
      <c r="C44" s="978"/>
      <c r="D44" s="1265"/>
      <c r="E44" s="1265"/>
      <c r="F44" s="1265"/>
      <c r="G44" s="1266">
        <f>G25</f>
        <v>1</v>
      </c>
      <c r="H44" s="1266">
        <v>1</v>
      </c>
      <c r="I44" s="1267"/>
      <c r="J44" s="1266"/>
      <c r="K44" s="1266"/>
      <c r="L44" s="1266">
        <f>L25</f>
        <v>1</v>
      </c>
      <c r="M44" s="1270">
        <f>M25</f>
        <v>1</v>
      </c>
      <c r="N44" s="1269"/>
      <c r="O44" s="1266"/>
      <c r="P44" s="1266"/>
      <c r="Q44" s="1266">
        <f>Q25</f>
        <v>0</v>
      </c>
      <c r="R44" s="1266">
        <f>R25</f>
        <v>0</v>
      </c>
      <c r="S44" s="1266"/>
      <c r="T44" s="1266"/>
      <c r="U44" s="1266"/>
      <c r="V44" s="1266">
        <f>V25</f>
        <v>0</v>
      </c>
      <c r="W44" s="1266">
        <f>W25</f>
        <v>0</v>
      </c>
    </row>
    <row r="45" spans="1:23" s="1135" customFormat="1" ht="30" customHeight="1" x14ac:dyDescent="0.25">
      <c r="A45" s="1260"/>
      <c r="B45" s="1261"/>
      <c r="C45" s="1261"/>
      <c r="D45" s="1262"/>
      <c r="E45" s="1262"/>
      <c r="F45" s="1262"/>
      <c r="G45" s="1263"/>
      <c r="H45" s="1263"/>
      <c r="I45" s="1264"/>
      <c r="J45" s="1263"/>
      <c r="K45" s="1263"/>
      <c r="L45" s="1263"/>
      <c r="M45" s="1263"/>
      <c r="N45" s="1263"/>
      <c r="O45" s="1263"/>
      <c r="P45" s="1263"/>
      <c r="Q45" s="1263"/>
      <c r="R45" s="1263"/>
      <c r="S45" s="1263"/>
      <c r="T45" s="1263"/>
      <c r="U45" s="1263"/>
      <c r="V45" s="1263"/>
      <c r="W45" s="1263"/>
    </row>
    <row r="46" spans="1:23" x14ac:dyDescent="0.25">
      <c r="E46" s="1835" t="s">
        <v>1094</v>
      </c>
      <c r="F46" s="1835"/>
      <c r="G46" s="1835"/>
      <c r="H46" s="1835"/>
      <c r="I46" s="1835"/>
      <c r="J46" s="1835"/>
      <c r="K46" s="16"/>
      <c r="L46" s="16"/>
      <c r="M46" s="16"/>
      <c r="N46" s="1836" t="s">
        <v>1095</v>
      </c>
      <c r="O46" s="1835"/>
      <c r="P46" s="1835"/>
      <c r="Q46" s="1835"/>
    </row>
    <row r="48" spans="1:23" x14ac:dyDescent="0.25">
      <c r="E48" s="1136"/>
      <c r="F48" s="1258"/>
      <c r="G48" s="1258"/>
      <c r="H48" s="1258"/>
      <c r="I48" s="1136"/>
      <c r="J48" s="1258"/>
      <c r="K48" s="1258"/>
      <c r="L48" s="1258"/>
    </row>
  </sheetData>
  <mergeCells count="17">
    <mergeCell ref="E46:J46"/>
    <mergeCell ref="N46:Q46"/>
    <mergeCell ref="U7:W7"/>
    <mergeCell ref="G10:Q10"/>
    <mergeCell ref="A12:A14"/>
    <mergeCell ref="B12:B14"/>
    <mergeCell ref="C12:C14"/>
    <mergeCell ref="D12:M12"/>
    <mergeCell ref="N12:W12"/>
    <mergeCell ref="D13:H13"/>
    <mergeCell ref="I13:M13"/>
    <mergeCell ref="N13:R13"/>
    <mergeCell ref="S13:W13"/>
    <mergeCell ref="D14:H14"/>
    <mergeCell ref="I14:M14"/>
    <mergeCell ref="N14:R14"/>
    <mergeCell ref="S14:W14"/>
  </mergeCells>
  <pageMargins left="0.70866141732283472" right="0.11811023622047245" top="0.15748031496062992" bottom="0.35433070866141736" header="0.31496062992125984" footer="0.31496062992125984"/>
  <pageSetup paperSize="8" scale="51" fitToWidth="0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112"/>
  <sheetViews>
    <sheetView topLeftCell="A13" zoomScale="75" zoomScaleNormal="60" workbookViewId="0">
      <selection activeCell="W33" sqref="W33"/>
    </sheetView>
  </sheetViews>
  <sheetFormatPr defaultColWidth="9" defaultRowHeight="15.75" x14ac:dyDescent="0.25"/>
  <cols>
    <col min="1" max="1" width="9" style="475"/>
    <col min="2" max="2" width="37.25" style="1" bestFit="1" customWidth="1"/>
    <col min="3" max="3" width="13.375" style="1" customWidth="1"/>
    <col min="4" max="5" width="10.875" style="1" customWidth="1"/>
    <col min="6" max="6" width="6.125" style="1" bestFit="1" customWidth="1"/>
    <col min="7" max="7" width="6.375" style="1" bestFit="1" customWidth="1"/>
    <col min="8" max="8" width="6.125" style="1" bestFit="1" customWidth="1"/>
    <col min="9" max="9" width="6.375" style="1" bestFit="1" customWidth="1"/>
    <col min="10" max="10" width="6.125" style="1" bestFit="1" customWidth="1"/>
    <col min="11" max="11" width="6.375" style="1" bestFit="1" customWidth="1"/>
    <col min="12" max="12" width="6.125" style="1" bestFit="1" customWidth="1"/>
    <col min="13" max="13" width="6.375" style="1" bestFit="1" customWidth="1"/>
    <col min="14" max="14" width="9.875" style="210" customWidth="1"/>
    <col min="15" max="15" width="13.25" style="210" bestFit="1" customWidth="1"/>
    <col min="16" max="16" width="9.875" style="210" customWidth="1"/>
    <col min="17" max="17" width="13.25" style="210" customWidth="1"/>
    <col min="18" max="18" width="14.375" style="1" customWidth="1"/>
    <col min="19" max="20" width="9.75" style="1" customWidth="1"/>
    <col min="21" max="22" width="14.375" style="1" customWidth="1"/>
    <col min="23" max="23" width="37.5" style="1" customWidth="1"/>
    <col min="24" max="16384" width="9" style="1"/>
  </cols>
  <sheetData>
    <row r="2" spans="1:23" x14ac:dyDescent="0.25">
      <c r="W2" s="4" t="s">
        <v>6</v>
      </c>
    </row>
    <row r="3" spans="1:23" hidden="1" x14ac:dyDescent="0.25">
      <c r="W3" s="4" t="s">
        <v>595</v>
      </c>
    </row>
    <row r="4" spans="1:23" hidden="1" x14ac:dyDescent="0.25">
      <c r="W4" s="4" t="s">
        <v>613</v>
      </c>
    </row>
    <row r="5" spans="1:23" hidden="1" x14ac:dyDescent="0.25">
      <c r="W5" s="4"/>
    </row>
    <row r="6" spans="1:23" ht="15.75" customHeight="1" x14ac:dyDescent="0.25">
      <c r="A6" s="1801"/>
      <c r="B6" s="1822"/>
      <c r="C6" s="1822"/>
      <c r="D6" s="1822"/>
      <c r="E6" s="1822"/>
      <c r="F6" s="1822"/>
      <c r="G6" s="1822"/>
      <c r="H6" s="1822"/>
      <c r="I6" s="1822"/>
      <c r="J6" s="1822"/>
      <c r="K6" s="1822"/>
      <c r="L6" s="1822"/>
      <c r="M6" s="1822"/>
      <c r="N6" s="1822"/>
      <c r="O6" s="1822"/>
      <c r="P6" s="1822"/>
      <c r="Q6" s="1822"/>
      <c r="R6" s="1822"/>
      <c r="S6" s="1822"/>
      <c r="T6" s="1822"/>
      <c r="U6" s="1822"/>
      <c r="V6" s="1822"/>
      <c r="W6" s="1822"/>
    </row>
    <row r="7" spans="1:23" x14ac:dyDescent="0.25">
      <c r="W7" s="19" t="s">
        <v>596</v>
      </c>
    </row>
    <row r="8" spans="1:23" x14ac:dyDescent="0.25">
      <c r="W8" s="19" t="s">
        <v>196</v>
      </c>
    </row>
    <row r="9" spans="1:23" x14ac:dyDescent="0.25">
      <c r="W9" s="19"/>
    </row>
    <row r="10" spans="1:23" x14ac:dyDescent="0.25">
      <c r="W10" s="500" t="s">
        <v>408</v>
      </c>
    </row>
    <row r="11" spans="1:23" x14ac:dyDescent="0.25">
      <c r="A11" s="476"/>
      <c r="W11" s="19" t="s">
        <v>520</v>
      </c>
    </row>
    <row r="12" spans="1:23" x14ac:dyDescent="0.25">
      <c r="A12" s="476"/>
      <c r="W12" s="4" t="s">
        <v>600</v>
      </c>
    </row>
    <row r="13" spans="1:23" x14ac:dyDescent="0.25">
      <c r="A13" s="476"/>
      <c r="W13" s="4"/>
    </row>
    <row r="14" spans="1:23" x14ac:dyDescent="0.25">
      <c r="A14" s="1801" t="s">
        <v>407</v>
      </c>
      <c r="B14" s="1822"/>
      <c r="C14" s="1822"/>
      <c r="D14" s="1822"/>
      <c r="E14" s="1822"/>
      <c r="F14" s="1822"/>
      <c r="G14" s="1822"/>
      <c r="H14" s="1822"/>
      <c r="I14" s="1822"/>
      <c r="J14" s="1822"/>
      <c r="K14" s="1822"/>
      <c r="L14" s="1822"/>
      <c r="M14" s="1822"/>
      <c r="N14" s="1822"/>
      <c r="O14" s="1822"/>
      <c r="P14" s="1822"/>
      <c r="Q14" s="1822"/>
      <c r="R14" s="1822"/>
      <c r="S14" s="1822"/>
      <c r="T14" s="1822"/>
      <c r="U14" s="1822"/>
      <c r="V14" s="1822"/>
      <c r="W14" s="1822"/>
    </row>
    <row r="15" spans="1:23" ht="16.5" thickBot="1" x14ac:dyDescent="0.3"/>
    <row r="16" spans="1:23" ht="126" customHeight="1" x14ac:dyDescent="0.25">
      <c r="A16" s="1837" t="s">
        <v>305</v>
      </c>
      <c r="B16" s="1569" t="s">
        <v>329</v>
      </c>
      <c r="C16" s="1569" t="s">
        <v>781</v>
      </c>
      <c r="D16" s="1569" t="s">
        <v>519</v>
      </c>
      <c r="E16" s="1569"/>
      <c r="F16" s="1569"/>
      <c r="G16" s="1569"/>
      <c r="H16" s="1569"/>
      <c r="I16" s="1569"/>
      <c r="J16" s="1569"/>
      <c r="K16" s="1569"/>
      <c r="L16" s="1569"/>
      <c r="M16" s="1569"/>
      <c r="N16" s="1569" t="s">
        <v>637</v>
      </c>
      <c r="O16" s="1569"/>
      <c r="P16" s="1840" t="s">
        <v>638</v>
      </c>
      <c r="Q16" s="1841"/>
      <c r="R16" s="1569" t="s">
        <v>782</v>
      </c>
      <c r="S16" s="1569" t="s">
        <v>428</v>
      </c>
      <c r="T16" s="1569"/>
      <c r="U16" s="1569"/>
      <c r="V16" s="1569"/>
      <c r="W16" s="1563" t="s">
        <v>307</v>
      </c>
    </row>
    <row r="17" spans="1:23" ht="31.5" customHeight="1" x14ac:dyDescent="0.25">
      <c r="A17" s="1838"/>
      <c r="B17" s="1560"/>
      <c r="C17" s="1560"/>
      <c r="D17" s="1560" t="s">
        <v>308</v>
      </c>
      <c r="E17" s="1560"/>
      <c r="F17" s="1560" t="s">
        <v>309</v>
      </c>
      <c r="G17" s="1560"/>
      <c r="H17" s="1560" t="s">
        <v>310</v>
      </c>
      <c r="I17" s="1560"/>
      <c r="J17" s="1560" t="s">
        <v>311</v>
      </c>
      <c r="K17" s="1560"/>
      <c r="L17" s="1560" t="s">
        <v>312</v>
      </c>
      <c r="M17" s="1560"/>
      <c r="N17" s="1560"/>
      <c r="O17" s="1560"/>
      <c r="P17" s="1842"/>
      <c r="Q17" s="1843"/>
      <c r="R17" s="1560"/>
      <c r="S17" s="1560" t="s">
        <v>352</v>
      </c>
      <c r="T17" s="1560" t="s">
        <v>422</v>
      </c>
      <c r="U17" s="1560" t="s">
        <v>420</v>
      </c>
      <c r="V17" s="1560"/>
      <c r="W17" s="1839"/>
    </row>
    <row r="18" spans="1:23" ht="81.75" customHeight="1" x14ac:dyDescent="0.25">
      <c r="A18" s="1838"/>
      <c r="B18" s="1560"/>
      <c r="C18" s="1560"/>
      <c r="D18" s="15" t="s">
        <v>436</v>
      </c>
      <c r="E18" s="15" t="s">
        <v>437</v>
      </c>
      <c r="F18" s="15" t="s">
        <v>313</v>
      </c>
      <c r="G18" s="15" t="s">
        <v>314</v>
      </c>
      <c r="H18" s="15" t="s">
        <v>313</v>
      </c>
      <c r="I18" s="15" t="s">
        <v>314</v>
      </c>
      <c r="J18" s="15" t="s">
        <v>313</v>
      </c>
      <c r="K18" s="15" t="s">
        <v>314</v>
      </c>
      <c r="L18" s="15" t="s">
        <v>313</v>
      </c>
      <c r="M18" s="15" t="s">
        <v>314</v>
      </c>
      <c r="N18" s="15" t="s">
        <v>308</v>
      </c>
      <c r="O18" s="15" t="s">
        <v>634</v>
      </c>
      <c r="P18" s="15" t="s">
        <v>308</v>
      </c>
      <c r="Q18" s="15" t="s">
        <v>636</v>
      </c>
      <c r="R18" s="1560"/>
      <c r="S18" s="1560"/>
      <c r="T18" s="1560"/>
      <c r="U18" s="15" t="s">
        <v>419</v>
      </c>
      <c r="V18" s="15" t="s">
        <v>421</v>
      </c>
      <c r="W18" s="1839"/>
    </row>
    <row r="19" spans="1:23" ht="18.75" x14ac:dyDescent="0.25">
      <c r="A19" s="477"/>
      <c r="B19" s="26" t="s">
        <v>330</v>
      </c>
      <c r="C19" s="492">
        <f>C20+C61</f>
        <v>226.29999999999998</v>
      </c>
      <c r="D19" s="492">
        <f t="shared" ref="D19:V19" si="0">D20+D61</f>
        <v>101.1</v>
      </c>
      <c r="E19" s="492">
        <f t="shared" si="0"/>
        <v>9.7999999999999989</v>
      </c>
      <c r="F19" s="492">
        <f t="shared" si="0"/>
        <v>0</v>
      </c>
      <c r="G19" s="492">
        <f t="shared" si="0"/>
        <v>9.7999999999999989</v>
      </c>
      <c r="H19" s="492">
        <f t="shared" si="0"/>
        <v>0.7</v>
      </c>
      <c r="I19" s="492">
        <f t="shared" si="0"/>
        <v>0</v>
      </c>
      <c r="J19" s="492">
        <f t="shared" si="0"/>
        <v>60.400000000000006</v>
      </c>
      <c r="K19" s="492">
        <f t="shared" si="0"/>
        <v>0</v>
      </c>
      <c r="L19" s="492">
        <f t="shared" si="0"/>
        <v>40</v>
      </c>
      <c r="M19" s="492">
        <f t="shared" si="0"/>
        <v>0</v>
      </c>
      <c r="N19" s="492">
        <f t="shared" si="0"/>
        <v>7.8999999999999995</v>
      </c>
      <c r="O19" s="492">
        <f t="shared" si="0"/>
        <v>7.8999999999999995</v>
      </c>
      <c r="P19" s="492">
        <f t="shared" si="0"/>
        <v>0</v>
      </c>
      <c r="Q19" s="492">
        <f t="shared" si="0"/>
        <v>0</v>
      </c>
      <c r="R19" s="492">
        <f t="shared" si="0"/>
        <v>204.59999999999997</v>
      </c>
      <c r="S19" s="492">
        <f>F19-G19</f>
        <v>-9.7999999999999989</v>
      </c>
      <c r="T19" s="498">
        <v>100</v>
      </c>
      <c r="U19" s="492">
        <f t="shared" si="0"/>
        <v>0</v>
      </c>
      <c r="V19" s="492">
        <f t="shared" si="0"/>
        <v>0</v>
      </c>
      <c r="W19" s="7"/>
    </row>
    <row r="20" spans="1:23" ht="31.5" x14ac:dyDescent="0.25">
      <c r="A20" s="477" t="s">
        <v>291</v>
      </c>
      <c r="B20" s="26" t="s">
        <v>427</v>
      </c>
      <c r="C20" s="492">
        <f>C21+C55</f>
        <v>86.1</v>
      </c>
      <c r="D20" s="492">
        <f t="shared" ref="D20:V20" si="1">D21+D55</f>
        <v>34.9</v>
      </c>
      <c r="E20" s="492">
        <f t="shared" si="1"/>
        <v>9.7999999999999989</v>
      </c>
      <c r="F20" s="492">
        <f t="shared" si="1"/>
        <v>0</v>
      </c>
      <c r="G20" s="492">
        <f t="shared" si="1"/>
        <v>9.7999999999999989</v>
      </c>
      <c r="H20" s="492">
        <f t="shared" si="1"/>
        <v>0.7</v>
      </c>
      <c r="I20" s="492">
        <f t="shared" si="1"/>
        <v>0</v>
      </c>
      <c r="J20" s="492">
        <f t="shared" si="1"/>
        <v>20.7</v>
      </c>
      <c r="K20" s="492">
        <f t="shared" si="1"/>
        <v>0</v>
      </c>
      <c r="L20" s="492">
        <f t="shared" si="1"/>
        <v>13.5</v>
      </c>
      <c r="M20" s="492">
        <f t="shared" si="1"/>
        <v>0</v>
      </c>
      <c r="N20" s="492">
        <f t="shared" si="1"/>
        <v>7.8999999999999995</v>
      </c>
      <c r="O20" s="492">
        <f t="shared" si="1"/>
        <v>7.8999999999999995</v>
      </c>
      <c r="P20" s="492">
        <f t="shared" si="1"/>
        <v>0</v>
      </c>
      <c r="Q20" s="492">
        <f t="shared" si="1"/>
        <v>0</v>
      </c>
      <c r="R20" s="492">
        <f t="shared" si="1"/>
        <v>64.399999999999991</v>
      </c>
      <c r="S20" s="492">
        <f t="shared" ref="S20:S50" si="2">F20-G20</f>
        <v>-9.7999999999999989</v>
      </c>
      <c r="T20" s="498">
        <v>100</v>
      </c>
      <c r="U20" s="492">
        <f t="shared" si="1"/>
        <v>0</v>
      </c>
      <c r="V20" s="492">
        <f t="shared" si="1"/>
        <v>0</v>
      </c>
      <c r="W20" s="7"/>
    </row>
    <row r="21" spans="1:23" ht="31.5" x14ac:dyDescent="0.25">
      <c r="A21" s="477" t="s">
        <v>292</v>
      </c>
      <c r="B21" s="26" t="s">
        <v>424</v>
      </c>
      <c r="C21" s="492">
        <f>SUM(C22:C50)</f>
        <v>72.399999999999991</v>
      </c>
      <c r="D21" s="492">
        <f t="shared" ref="D21:V21" si="3">SUM(D22:D50)</f>
        <v>29.9</v>
      </c>
      <c r="E21" s="492">
        <f t="shared" si="3"/>
        <v>7.9999999999999991</v>
      </c>
      <c r="F21" s="492">
        <f t="shared" si="3"/>
        <v>0</v>
      </c>
      <c r="G21" s="492">
        <f t="shared" si="3"/>
        <v>7.9999999999999991</v>
      </c>
      <c r="H21" s="492">
        <f t="shared" si="3"/>
        <v>0.7</v>
      </c>
      <c r="I21" s="492">
        <f t="shared" si="3"/>
        <v>0</v>
      </c>
      <c r="J21" s="492">
        <f t="shared" si="3"/>
        <v>15.7</v>
      </c>
      <c r="K21" s="492">
        <f t="shared" si="3"/>
        <v>0</v>
      </c>
      <c r="L21" s="492">
        <f t="shared" si="3"/>
        <v>13.5</v>
      </c>
      <c r="M21" s="492">
        <f t="shared" si="3"/>
        <v>0</v>
      </c>
      <c r="N21" s="492">
        <f t="shared" si="3"/>
        <v>7.8999999999999995</v>
      </c>
      <c r="O21" s="492">
        <f t="shared" si="3"/>
        <v>7.8999999999999995</v>
      </c>
      <c r="P21" s="492">
        <f t="shared" si="3"/>
        <v>0</v>
      </c>
      <c r="Q21" s="492">
        <f t="shared" si="3"/>
        <v>0</v>
      </c>
      <c r="R21" s="492">
        <f t="shared" si="3"/>
        <v>64.399999999999991</v>
      </c>
      <c r="S21" s="492">
        <f t="shared" si="2"/>
        <v>-7.9999999999999991</v>
      </c>
      <c r="T21" s="498">
        <v>100</v>
      </c>
      <c r="U21" s="492">
        <f t="shared" si="3"/>
        <v>0</v>
      </c>
      <c r="V21" s="492">
        <f t="shared" si="3"/>
        <v>0</v>
      </c>
      <c r="W21" s="7"/>
    </row>
    <row r="22" spans="1:23" ht="18.75" x14ac:dyDescent="0.25">
      <c r="A22" s="415">
        <v>1</v>
      </c>
      <c r="B22" s="5" t="s">
        <v>150</v>
      </c>
      <c r="C22" s="493">
        <v>3.9</v>
      </c>
      <c r="D22" s="492">
        <f>SUM(F22,H22,J22,L22)</f>
        <v>0</v>
      </c>
      <c r="E22" s="492">
        <f>SUM(G22,I22,K22,M22)</f>
        <v>0</v>
      </c>
      <c r="F22" s="493"/>
      <c r="G22" s="493"/>
      <c r="H22" s="493"/>
      <c r="I22" s="493"/>
      <c r="J22" s="493"/>
      <c r="K22" s="493"/>
      <c r="L22" s="493"/>
      <c r="M22" s="493"/>
      <c r="N22" s="493"/>
      <c r="O22" s="493"/>
      <c r="P22" s="493"/>
      <c r="Q22" s="493"/>
      <c r="R22" s="493">
        <f>C22-E22</f>
        <v>3.9</v>
      </c>
      <c r="S22" s="493">
        <f t="shared" si="2"/>
        <v>0</v>
      </c>
      <c r="T22" s="494"/>
      <c r="U22" s="493"/>
      <c r="V22" s="493"/>
      <c r="W22" s="7"/>
    </row>
    <row r="23" spans="1:23" ht="31.5" x14ac:dyDescent="0.25">
      <c r="A23" s="415">
        <v>2</v>
      </c>
      <c r="B23" s="5" t="s">
        <v>151</v>
      </c>
      <c r="C23" s="495">
        <v>1.6</v>
      </c>
      <c r="D23" s="492">
        <f t="shared" ref="D23:D50" si="4">SUM(F23,H23,J23,L23)</f>
        <v>0</v>
      </c>
      <c r="E23" s="492">
        <f>G23+I23+K23+M23</f>
        <v>0.4</v>
      </c>
      <c r="F23" s="493"/>
      <c r="G23" s="493">
        <v>0.4</v>
      </c>
      <c r="H23" s="493"/>
      <c r="I23" s="493"/>
      <c r="J23" s="493"/>
      <c r="K23" s="493"/>
      <c r="L23" s="493"/>
      <c r="M23" s="493"/>
      <c r="N23" s="493">
        <v>0.4</v>
      </c>
      <c r="O23" s="493">
        <v>0.4</v>
      </c>
      <c r="P23" s="493"/>
      <c r="Q23" s="493"/>
      <c r="R23" s="493">
        <f t="shared" ref="R23:R50" si="5">C23-E23</f>
        <v>1.2000000000000002</v>
      </c>
      <c r="S23" s="493">
        <f t="shared" si="2"/>
        <v>-0.4</v>
      </c>
      <c r="T23" s="494">
        <v>100</v>
      </c>
      <c r="U23" s="493"/>
      <c r="V23" s="493"/>
      <c r="W23" s="7" t="s">
        <v>521</v>
      </c>
    </row>
    <row r="24" spans="1:23" ht="31.5" x14ac:dyDescent="0.25">
      <c r="A24" s="415">
        <v>3</v>
      </c>
      <c r="B24" s="5" t="s">
        <v>152</v>
      </c>
      <c r="C24" s="495">
        <v>1.1000000000000001</v>
      </c>
      <c r="D24" s="492">
        <f t="shared" si="4"/>
        <v>0</v>
      </c>
      <c r="E24" s="492">
        <f t="shared" ref="E24:E50" si="6">G24+I24+K24+M24</f>
        <v>0</v>
      </c>
      <c r="F24" s="493"/>
      <c r="G24" s="493"/>
      <c r="H24" s="493"/>
      <c r="I24" s="493"/>
      <c r="J24" s="493"/>
      <c r="K24" s="493"/>
      <c r="L24" s="493"/>
      <c r="M24" s="493"/>
      <c r="N24" s="493"/>
      <c r="O24" s="493"/>
      <c r="P24" s="493"/>
      <c r="Q24" s="493"/>
      <c r="R24" s="493">
        <f t="shared" si="5"/>
        <v>1.1000000000000001</v>
      </c>
      <c r="S24" s="493">
        <f t="shared" si="2"/>
        <v>0</v>
      </c>
      <c r="T24" s="494"/>
      <c r="U24" s="493"/>
      <c r="V24" s="493"/>
      <c r="W24" s="7"/>
    </row>
    <row r="25" spans="1:23" ht="31.5" x14ac:dyDescent="0.25">
      <c r="A25" s="415">
        <v>4</v>
      </c>
      <c r="B25" s="5" t="s">
        <v>153</v>
      </c>
      <c r="C25" s="495">
        <v>1.3</v>
      </c>
      <c r="D25" s="492">
        <f t="shared" si="4"/>
        <v>0</v>
      </c>
      <c r="E25" s="492">
        <f t="shared" si="6"/>
        <v>0.4</v>
      </c>
      <c r="F25" s="493"/>
      <c r="G25" s="493">
        <v>0.4</v>
      </c>
      <c r="H25" s="493"/>
      <c r="I25" s="493"/>
      <c r="J25" s="493"/>
      <c r="K25" s="493"/>
      <c r="L25" s="493"/>
      <c r="M25" s="493"/>
      <c r="N25" s="493">
        <v>0.4</v>
      </c>
      <c r="O25" s="493">
        <v>0.4</v>
      </c>
      <c r="P25" s="493"/>
      <c r="Q25" s="493"/>
      <c r="R25" s="493">
        <f t="shared" si="5"/>
        <v>0.9</v>
      </c>
      <c r="S25" s="493">
        <f t="shared" si="2"/>
        <v>-0.4</v>
      </c>
      <c r="T25" s="494">
        <v>100</v>
      </c>
      <c r="U25" s="493"/>
      <c r="V25" s="493"/>
      <c r="W25" s="7" t="s">
        <v>521</v>
      </c>
    </row>
    <row r="26" spans="1:23" ht="31.5" x14ac:dyDescent="0.25">
      <c r="A26" s="415">
        <v>5</v>
      </c>
      <c r="B26" s="5" t="s">
        <v>154</v>
      </c>
      <c r="C26" s="495">
        <v>1.3</v>
      </c>
      <c r="D26" s="492">
        <f t="shared" si="4"/>
        <v>0</v>
      </c>
      <c r="E26" s="492">
        <f t="shared" si="6"/>
        <v>0</v>
      </c>
      <c r="F26" s="493"/>
      <c r="G26" s="493"/>
      <c r="H26" s="493"/>
      <c r="I26" s="493"/>
      <c r="J26" s="493"/>
      <c r="K26" s="493"/>
      <c r="L26" s="493"/>
      <c r="M26" s="493"/>
      <c r="N26" s="493"/>
      <c r="O26" s="493"/>
      <c r="P26" s="493"/>
      <c r="Q26" s="493"/>
      <c r="R26" s="493">
        <f t="shared" si="5"/>
        <v>1.3</v>
      </c>
      <c r="S26" s="493">
        <f t="shared" si="2"/>
        <v>0</v>
      </c>
      <c r="T26" s="494"/>
      <c r="U26" s="493"/>
      <c r="V26" s="493"/>
      <c r="W26" s="7"/>
    </row>
    <row r="27" spans="1:23" ht="31.5" x14ac:dyDescent="0.25">
      <c r="A27" s="415">
        <v>6</v>
      </c>
      <c r="B27" s="12" t="s">
        <v>155</v>
      </c>
      <c r="C27" s="495">
        <v>14.2</v>
      </c>
      <c r="D27" s="492">
        <f t="shared" si="4"/>
        <v>0</v>
      </c>
      <c r="E27" s="492">
        <f t="shared" si="6"/>
        <v>0</v>
      </c>
      <c r="F27" s="493"/>
      <c r="G27" s="493"/>
      <c r="H27" s="493"/>
      <c r="I27" s="493"/>
      <c r="J27" s="493"/>
      <c r="K27" s="493"/>
      <c r="L27" s="493"/>
      <c r="M27" s="493"/>
      <c r="N27" s="493"/>
      <c r="O27" s="493"/>
      <c r="P27" s="493"/>
      <c r="Q27" s="493"/>
      <c r="R27" s="493">
        <f t="shared" si="5"/>
        <v>14.2</v>
      </c>
      <c r="S27" s="493">
        <f t="shared" si="2"/>
        <v>0</v>
      </c>
      <c r="T27" s="494"/>
      <c r="U27" s="493"/>
      <c r="V27" s="493"/>
      <c r="W27" s="7"/>
    </row>
    <row r="28" spans="1:23" ht="47.25" x14ac:dyDescent="0.25">
      <c r="A28" s="415">
        <v>7</v>
      </c>
      <c r="B28" s="12" t="s">
        <v>156</v>
      </c>
      <c r="C28" s="495">
        <v>5.7</v>
      </c>
      <c r="D28" s="492">
        <f t="shared" si="4"/>
        <v>2.4</v>
      </c>
      <c r="E28" s="492">
        <f t="shared" si="6"/>
        <v>0</v>
      </c>
      <c r="F28" s="493"/>
      <c r="G28" s="493"/>
      <c r="H28" s="493"/>
      <c r="I28" s="493"/>
      <c r="J28" s="493">
        <v>2.4</v>
      </c>
      <c r="K28" s="493"/>
      <c r="L28" s="493"/>
      <c r="M28" s="493"/>
      <c r="N28" s="493"/>
      <c r="O28" s="493"/>
      <c r="P28" s="493"/>
      <c r="Q28" s="493"/>
      <c r="R28" s="493">
        <f t="shared" si="5"/>
        <v>5.7</v>
      </c>
      <c r="S28" s="493">
        <f t="shared" si="2"/>
        <v>0</v>
      </c>
      <c r="T28" s="494"/>
      <c r="U28" s="493"/>
      <c r="V28" s="493"/>
      <c r="W28" s="7"/>
    </row>
    <row r="29" spans="1:23" ht="31.5" x14ac:dyDescent="0.25">
      <c r="A29" s="415">
        <v>8</v>
      </c>
      <c r="B29" s="12" t="s">
        <v>175</v>
      </c>
      <c r="C29" s="495">
        <v>2.8</v>
      </c>
      <c r="D29" s="492">
        <f t="shared" si="4"/>
        <v>2.8</v>
      </c>
      <c r="E29" s="492">
        <f t="shared" si="6"/>
        <v>0</v>
      </c>
      <c r="F29" s="493"/>
      <c r="G29" s="493"/>
      <c r="H29" s="493"/>
      <c r="I29" s="493"/>
      <c r="J29" s="493">
        <v>2.8</v>
      </c>
      <c r="K29" s="493"/>
      <c r="L29" s="493"/>
      <c r="M29" s="493"/>
      <c r="N29" s="493"/>
      <c r="O29" s="493"/>
      <c r="P29" s="493"/>
      <c r="Q29" s="493"/>
      <c r="R29" s="493">
        <f t="shared" si="5"/>
        <v>2.8</v>
      </c>
      <c r="S29" s="493">
        <f t="shared" si="2"/>
        <v>0</v>
      </c>
      <c r="T29" s="494"/>
      <c r="U29" s="493"/>
      <c r="V29" s="493"/>
      <c r="W29" s="7"/>
    </row>
    <row r="30" spans="1:23" ht="31.5" x14ac:dyDescent="0.25">
      <c r="A30" s="415">
        <v>9</v>
      </c>
      <c r="B30" s="12" t="s">
        <v>157</v>
      </c>
      <c r="C30" s="495">
        <v>1.5</v>
      </c>
      <c r="D30" s="492">
        <f t="shared" si="4"/>
        <v>1.5</v>
      </c>
      <c r="E30" s="492">
        <f t="shared" si="6"/>
        <v>0</v>
      </c>
      <c r="F30" s="493"/>
      <c r="G30" s="493"/>
      <c r="H30" s="493"/>
      <c r="I30" s="493"/>
      <c r="J30" s="493">
        <v>1.5</v>
      </c>
      <c r="K30" s="493"/>
      <c r="L30" s="493"/>
      <c r="M30" s="493"/>
      <c r="N30" s="493"/>
      <c r="O30" s="493"/>
      <c r="P30" s="493"/>
      <c r="Q30" s="493"/>
      <c r="R30" s="493">
        <f t="shared" si="5"/>
        <v>1.5</v>
      </c>
      <c r="S30" s="493">
        <f t="shared" si="2"/>
        <v>0</v>
      </c>
      <c r="T30" s="494"/>
      <c r="U30" s="493"/>
      <c r="V30" s="493"/>
      <c r="W30" s="7"/>
    </row>
    <row r="31" spans="1:23" ht="31.5" x14ac:dyDescent="0.25">
      <c r="A31" s="415">
        <v>10</v>
      </c>
      <c r="B31" s="12" t="s">
        <v>158</v>
      </c>
      <c r="C31" s="495">
        <v>2.1</v>
      </c>
      <c r="D31" s="492">
        <f t="shared" si="4"/>
        <v>2.1</v>
      </c>
      <c r="E31" s="492">
        <f t="shared" si="6"/>
        <v>0</v>
      </c>
      <c r="F31" s="493"/>
      <c r="G31" s="493"/>
      <c r="H31" s="493"/>
      <c r="I31" s="493"/>
      <c r="J31" s="493"/>
      <c r="K31" s="493"/>
      <c r="L31" s="493">
        <v>2.1</v>
      </c>
      <c r="M31" s="493"/>
      <c r="N31" s="493"/>
      <c r="O31" s="493"/>
      <c r="P31" s="493"/>
      <c r="Q31" s="493"/>
      <c r="R31" s="493">
        <f t="shared" si="5"/>
        <v>2.1</v>
      </c>
      <c r="S31" s="493">
        <f t="shared" si="2"/>
        <v>0</v>
      </c>
      <c r="T31" s="494"/>
      <c r="U31" s="493"/>
      <c r="V31" s="493"/>
      <c r="W31" s="7"/>
    </row>
    <row r="32" spans="1:23" ht="31.5" x14ac:dyDescent="0.25">
      <c r="A32" s="415">
        <v>11</v>
      </c>
      <c r="B32" s="12" t="s">
        <v>160</v>
      </c>
      <c r="C32" s="495">
        <v>11.1</v>
      </c>
      <c r="D32" s="492">
        <f t="shared" si="4"/>
        <v>10.200000000000001</v>
      </c>
      <c r="E32" s="492">
        <f t="shared" si="6"/>
        <v>0</v>
      </c>
      <c r="F32" s="493"/>
      <c r="G32" s="493"/>
      <c r="H32" s="493">
        <v>0.3</v>
      </c>
      <c r="I32" s="493"/>
      <c r="J32" s="493"/>
      <c r="K32" s="493"/>
      <c r="L32" s="493">
        <v>9.9</v>
      </c>
      <c r="M32" s="493"/>
      <c r="N32" s="493"/>
      <c r="O32" s="493"/>
      <c r="P32" s="493"/>
      <c r="Q32" s="493"/>
      <c r="R32" s="493">
        <f t="shared" si="5"/>
        <v>11.1</v>
      </c>
      <c r="S32" s="493">
        <f t="shared" si="2"/>
        <v>0</v>
      </c>
      <c r="T32" s="494"/>
      <c r="U32" s="493"/>
      <c r="V32" s="493"/>
      <c r="W32" s="7"/>
    </row>
    <row r="33" spans="1:23" ht="47.25" x14ac:dyDescent="0.25">
      <c r="A33" s="415">
        <v>12</v>
      </c>
      <c r="B33" s="12" t="s">
        <v>159</v>
      </c>
      <c r="C33" s="495">
        <v>10.9</v>
      </c>
      <c r="D33" s="492">
        <f t="shared" si="4"/>
        <v>10.9</v>
      </c>
      <c r="E33" s="492">
        <f t="shared" si="6"/>
        <v>7.1</v>
      </c>
      <c r="F33" s="493"/>
      <c r="G33" s="493">
        <v>7.1</v>
      </c>
      <c r="H33" s="493">
        <v>0.4</v>
      </c>
      <c r="I33" s="493"/>
      <c r="J33" s="494">
        <v>9</v>
      </c>
      <c r="K33" s="493"/>
      <c r="L33" s="493">
        <v>1.5</v>
      </c>
      <c r="M33" s="493"/>
      <c r="N33" s="493">
        <v>7.1</v>
      </c>
      <c r="O33" s="493">
        <v>7.1</v>
      </c>
      <c r="P33" s="493"/>
      <c r="Q33" s="493"/>
      <c r="R33" s="493">
        <f t="shared" si="5"/>
        <v>3.8000000000000007</v>
      </c>
      <c r="S33" s="493">
        <f t="shared" si="2"/>
        <v>-7.1</v>
      </c>
      <c r="T33" s="494">
        <v>100</v>
      </c>
      <c r="U33" s="493"/>
      <c r="V33" s="493"/>
      <c r="W33" s="7" t="s">
        <v>523</v>
      </c>
    </row>
    <row r="34" spans="1:23" ht="31.5" x14ac:dyDescent="0.25">
      <c r="A34" s="415">
        <v>13</v>
      </c>
      <c r="B34" s="12" t="s">
        <v>161</v>
      </c>
      <c r="C34" s="495">
        <v>0.9</v>
      </c>
      <c r="D34" s="492">
        <f t="shared" si="4"/>
        <v>0</v>
      </c>
      <c r="E34" s="492">
        <f t="shared" si="6"/>
        <v>0</v>
      </c>
      <c r="F34" s="493"/>
      <c r="G34" s="493"/>
      <c r="H34" s="493"/>
      <c r="I34" s="493"/>
      <c r="J34" s="493"/>
      <c r="K34" s="493"/>
      <c r="L34" s="493"/>
      <c r="M34" s="493"/>
      <c r="N34" s="493"/>
      <c r="O34" s="493"/>
      <c r="P34" s="493"/>
      <c r="Q34" s="493"/>
      <c r="R34" s="493">
        <f t="shared" si="5"/>
        <v>0.9</v>
      </c>
      <c r="S34" s="493">
        <f t="shared" si="2"/>
        <v>0</v>
      </c>
      <c r="T34" s="494"/>
      <c r="U34" s="493"/>
      <c r="V34" s="493"/>
      <c r="W34" s="7"/>
    </row>
    <row r="35" spans="1:23" ht="18.75" x14ac:dyDescent="0.25">
      <c r="A35" s="415">
        <v>14</v>
      </c>
      <c r="B35" s="12" t="s">
        <v>163</v>
      </c>
      <c r="C35" s="495">
        <v>1.4</v>
      </c>
      <c r="D35" s="492">
        <f t="shared" si="4"/>
        <v>0</v>
      </c>
      <c r="E35" s="492">
        <f t="shared" si="6"/>
        <v>0</v>
      </c>
      <c r="F35" s="493"/>
      <c r="G35" s="493"/>
      <c r="H35" s="493"/>
      <c r="I35" s="493"/>
      <c r="J35" s="493"/>
      <c r="K35" s="493"/>
      <c r="L35" s="493"/>
      <c r="M35" s="493"/>
      <c r="N35" s="493"/>
      <c r="O35" s="493"/>
      <c r="P35" s="493"/>
      <c r="Q35" s="493"/>
      <c r="R35" s="493">
        <f t="shared" si="5"/>
        <v>1.4</v>
      </c>
      <c r="S35" s="493">
        <f t="shared" si="2"/>
        <v>0</v>
      </c>
      <c r="T35" s="494"/>
      <c r="U35" s="493"/>
      <c r="V35" s="493"/>
      <c r="W35" s="7"/>
    </row>
    <row r="36" spans="1:23" ht="18.75" x14ac:dyDescent="0.25">
      <c r="A36" s="415">
        <v>15</v>
      </c>
      <c r="B36" s="12" t="s">
        <v>164</v>
      </c>
      <c r="C36" s="496">
        <v>1</v>
      </c>
      <c r="D36" s="498">
        <f t="shared" si="4"/>
        <v>0</v>
      </c>
      <c r="E36" s="492">
        <f t="shared" si="6"/>
        <v>0</v>
      </c>
      <c r="F36" s="493"/>
      <c r="G36" s="493"/>
      <c r="H36" s="493"/>
      <c r="I36" s="493"/>
      <c r="J36" s="493"/>
      <c r="K36" s="493"/>
      <c r="L36" s="493"/>
      <c r="M36" s="493"/>
      <c r="N36" s="493"/>
      <c r="O36" s="493"/>
      <c r="P36" s="493"/>
      <c r="Q36" s="493"/>
      <c r="R36" s="493">
        <f t="shared" si="5"/>
        <v>1</v>
      </c>
      <c r="S36" s="493">
        <f t="shared" si="2"/>
        <v>0</v>
      </c>
      <c r="T36" s="494"/>
      <c r="U36" s="493"/>
      <c r="V36" s="493"/>
      <c r="W36" s="7"/>
    </row>
    <row r="37" spans="1:23" ht="18.75" x14ac:dyDescent="0.25">
      <c r="A37" s="415">
        <v>16</v>
      </c>
      <c r="B37" s="12" t="s">
        <v>165</v>
      </c>
      <c r="C37" s="496">
        <v>1</v>
      </c>
      <c r="D37" s="498">
        <f t="shared" si="4"/>
        <v>0</v>
      </c>
      <c r="E37" s="492">
        <f t="shared" si="6"/>
        <v>0</v>
      </c>
      <c r="F37" s="493"/>
      <c r="G37" s="493"/>
      <c r="H37" s="493"/>
      <c r="I37" s="493"/>
      <c r="J37" s="493"/>
      <c r="K37" s="493"/>
      <c r="L37" s="493"/>
      <c r="M37" s="493"/>
      <c r="N37" s="493"/>
      <c r="O37" s="493"/>
      <c r="P37" s="493"/>
      <c r="Q37" s="493"/>
      <c r="R37" s="493">
        <f t="shared" si="5"/>
        <v>1</v>
      </c>
      <c r="S37" s="493">
        <f t="shared" si="2"/>
        <v>0</v>
      </c>
      <c r="T37" s="494"/>
      <c r="U37" s="493"/>
      <c r="V37" s="493"/>
      <c r="W37" s="7"/>
    </row>
    <row r="38" spans="1:23" ht="31.5" x14ac:dyDescent="0.25">
      <c r="A38" s="415">
        <v>17</v>
      </c>
      <c r="B38" s="12" t="s">
        <v>166</v>
      </c>
      <c r="C38" s="496">
        <v>1</v>
      </c>
      <c r="D38" s="498">
        <f t="shared" si="4"/>
        <v>0</v>
      </c>
      <c r="E38" s="492">
        <f t="shared" si="6"/>
        <v>0</v>
      </c>
      <c r="F38" s="493"/>
      <c r="G38" s="493"/>
      <c r="H38" s="493"/>
      <c r="I38" s="493"/>
      <c r="J38" s="493"/>
      <c r="K38" s="493"/>
      <c r="L38" s="493"/>
      <c r="M38" s="493"/>
      <c r="N38" s="493"/>
      <c r="O38" s="493"/>
      <c r="P38" s="493"/>
      <c r="Q38" s="493"/>
      <c r="R38" s="493">
        <f t="shared" si="5"/>
        <v>1</v>
      </c>
      <c r="S38" s="493">
        <f t="shared" si="2"/>
        <v>0</v>
      </c>
      <c r="T38" s="494"/>
      <c r="U38" s="493"/>
      <c r="V38" s="493"/>
      <c r="W38" s="7"/>
    </row>
    <row r="39" spans="1:23" ht="18.75" x14ac:dyDescent="0.25">
      <c r="A39" s="415">
        <v>18</v>
      </c>
      <c r="B39" s="12" t="s">
        <v>167</v>
      </c>
      <c r="C39" s="496">
        <v>0.4</v>
      </c>
      <c r="D39" s="492">
        <f t="shared" si="4"/>
        <v>0</v>
      </c>
      <c r="E39" s="492">
        <f t="shared" si="6"/>
        <v>0</v>
      </c>
      <c r="F39" s="493"/>
      <c r="G39" s="493"/>
      <c r="H39" s="493"/>
      <c r="I39" s="493"/>
      <c r="J39" s="493"/>
      <c r="K39" s="493"/>
      <c r="L39" s="493"/>
      <c r="M39" s="493"/>
      <c r="N39" s="493"/>
      <c r="O39" s="493"/>
      <c r="P39" s="493"/>
      <c r="Q39" s="493"/>
      <c r="R39" s="493">
        <f t="shared" si="5"/>
        <v>0.4</v>
      </c>
      <c r="S39" s="493">
        <f t="shared" si="2"/>
        <v>0</v>
      </c>
      <c r="T39" s="494"/>
      <c r="U39" s="493"/>
      <c r="V39" s="493"/>
      <c r="W39" s="7"/>
    </row>
    <row r="40" spans="1:23" ht="18.75" x14ac:dyDescent="0.25">
      <c r="A40" s="415">
        <v>19</v>
      </c>
      <c r="B40" s="12" t="s">
        <v>168</v>
      </c>
      <c r="C40" s="496">
        <v>0.5</v>
      </c>
      <c r="D40" s="492">
        <f t="shared" si="4"/>
        <v>0</v>
      </c>
      <c r="E40" s="492">
        <f t="shared" si="6"/>
        <v>0</v>
      </c>
      <c r="F40" s="493"/>
      <c r="G40" s="493"/>
      <c r="H40" s="493"/>
      <c r="I40" s="493"/>
      <c r="J40" s="493"/>
      <c r="K40" s="493"/>
      <c r="L40" s="493"/>
      <c r="M40" s="493"/>
      <c r="N40" s="493"/>
      <c r="O40" s="493"/>
      <c r="P40" s="493"/>
      <c r="Q40" s="493"/>
      <c r="R40" s="493">
        <f t="shared" si="5"/>
        <v>0.5</v>
      </c>
      <c r="S40" s="493">
        <f t="shared" si="2"/>
        <v>0</v>
      </c>
      <c r="T40" s="494"/>
      <c r="U40" s="493"/>
      <c r="V40" s="493"/>
      <c r="W40" s="7"/>
    </row>
    <row r="41" spans="1:23" ht="18.75" x14ac:dyDescent="0.25">
      <c r="A41" s="415">
        <v>20</v>
      </c>
      <c r="B41" s="12" t="s">
        <v>169</v>
      </c>
      <c r="C41" s="496">
        <v>0.9</v>
      </c>
      <c r="D41" s="492">
        <f t="shared" si="4"/>
        <v>0</v>
      </c>
      <c r="E41" s="492">
        <f t="shared" si="6"/>
        <v>0</v>
      </c>
      <c r="F41" s="493"/>
      <c r="G41" s="493"/>
      <c r="H41" s="493"/>
      <c r="I41" s="493"/>
      <c r="J41" s="493"/>
      <c r="K41" s="493"/>
      <c r="L41" s="493"/>
      <c r="M41" s="493"/>
      <c r="N41" s="493"/>
      <c r="O41" s="493"/>
      <c r="P41" s="493"/>
      <c r="Q41" s="493"/>
      <c r="R41" s="493">
        <f t="shared" si="5"/>
        <v>0.9</v>
      </c>
      <c r="S41" s="493">
        <f t="shared" si="2"/>
        <v>0</v>
      </c>
      <c r="T41" s="494"/>
      <c r="U41" s="493"/>
      <c r="V41" s="493"/>
      <c r="W41" s="7"/>
    </row>
    <row r="42" spans="1:23" ht="18.75" x14ac:dyDescent="0.25">
      <c r="A42" s="415">
        <v>21</v>
      </c>
      <c r="B42" s="12" t="s">
        <v>170</v>
      </c>
      <c r="C42" s="496">
        <v>1.4</v>
      </c>
      <c r="D42" s="492">
        <f t="shared" si="4"/>
        <v>0</v>
      </c>
      <c r="E42" s="492">
        <f t="shared" si="6"/>
        <v>0</v>
      </c>
      <c r="F42" s="493"/>
      <c r="G42" s="493"/>
      <c r="H42" s="493"/>
      <c r="I42" s="493"/>
      <c r="J42" s="493"/>
      <c r="K42" s="493"/>
      <c r="L42" s="493"/>
      <c r="M42" s="493"/>
      <c r="N42" s="493"/>
      <c r="O42" s="493"/>
      <c r="P42" s="493"/>
      <c r="Q42" s="493"/>
      <c r="R42" s="493">
        <f t="shared" si="5"/>
        <v>1.4</v>
      </c>
      <c r="S42" s="493">
        <f t="shared" si="2"/>
        <v>0</v>
      </c>
      <c r="T42" s="494"/>
      <c r="U42" s="493"/>
      <c r="V42" s="493"/>
      <c r="W42" s="7"/>
    </row>
    <row r="43" spans="1:23" ht="18.75" x14ac:dyDescent="0.25">
      <c r="A43" s="415">
        <v>22</v>
      </c>
      <c r="B43" s="12" t="s">
        <v>171</v>
      </c>
      <c r="C43" s="496">
        <v>2.2999999999999998</v>
      </c>
      <c r="D43" s="492">
        <f t="shared" si="4"/>
        <v>0</v>
      </c>
      <c r="E43" s="492">
        <f t="shared" si="6"/>
        <v>0</v>
      </c>
      <c r="F43" s="493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>
        <f t="shared" si="5"/>
        <v>2.2999999999999998</v>
      </c>
      <c r="S43" s="493">
        <f t="shared" si="2"/>
        <v>0</v>
      </c>
      <c r="T43" s="494"/>
      <c r="U43" s="493"/>
      <c r="V43" s="493"/>
      <c r="W43" s="7"/>
    </row>
    <row r="44" spans="1:23" ht="18.75" x14ac:dyDescent="0.25">
      <c r="A44" s="415">
        <v>23</v>
      </c>
      <c r="B44" s="12" t="s">
        <v>172</v>
      </c>
      <c r="C44" s="496">
        <v>1</v>
      </c>
      <c r="D44" s="498">
        <f t="shared" si="4"/>
        <v>0</v>
      </c>
      <c r="E44" s="492">
        <f t="shared" si="6"/>
        <v>0</v>
      </c>
      <c r="F44" s="493"/>
      <c r="G44" s="493"/>
      <c r="H44" s="493"/>
      <c r="I44" s="493"/>
      <c r="J44" s="493"/>
      <c r="K44" s="493"/>
      <c r="L44" s="493"/>
      <c r="M44" s="493"/>
      <c r="N44" s="493"/>
      <c r="O44" s="493"/>
      <c r="P44" s="493"/>
      <c r="Q44" s="493"/>
      <c r="R44" s="493">
        <f t="shared" si="5"/>
        <v>1</v>
      </c>
      <c r="S44" s="493">
        <f t="shared" si="2"/>
        <v>0</v>
      </c>
      <c r="T44" s="494"/>
      <c r="U44" s="493"/>
      <c r="V44" s="493"/>
      <c r="W44" s="7"/>
    </row>
    <row r="45" spans="1:23" ht="18.75" x14ac:dyDescent="0.25">
      <c r="A45" s="415">
        <v>24</v>
      </c>
      <c r="B45" s="12" t="s">
        <v>165</v>
      </c>
      <c r="C45" s="496">
        <v>0.8</v>
      </c>
      <c r="D45" s="492">
        <f t="shared" si="4"/>
        <v>0</v>
      </c>
      <c r="E45" s="492">
        <f t="shared" si="6"/>
        <v>0</v>
      </c>
      <c r="F45" s="493"/>
      <c r="G45" s="493"/>
      <c r="H45" s="493"/>
      <c r="I45" s="493"/>
      <c r="J45" s="493"/>
      <c r="K45" s="493"/>
      <c r="L45" s="493"/>
      <c r="M45" s="493"/>
      <c r="N45" s="493"/>
      <c r="O45" s="493"/>
      <c r="P45" s="493"/>
      <c r="Q45" s="493"/>
      <c r="R45" s="493">
        <f t="shared" si="5"/>
        <v>0.8</v>
      </c>
      <c r="S45" s="493">
        <f t="shared" si="2"/>
        <v>0</v>
      </c>
      <c r="T45" s="494"/>
      <c r="U45" s="493"/>
      <c r="V45" s="493"/>
      <c r="W45" s="7"/>
    </row>
    <row r="46" spans="1:23" ht="18.75" x14ac:dyDescent="0.25">
      <c r="A46" s="415">
        <v>25</v>
      </c>
      <c r="B46" s="12" t="s">
        <v>276</v>
      </c>
      <c r="C46" s="496">
        <v>0.7</v>
      </c>
      <c r="D46" s="492">
        <f t="shared" si="4"/>
        <v>0</v>
      </c>
      <c r="E46" s="492">
        <f t="shared" si="6"/>
        <v>0</v>
      </c>
      <c r="F46" s="493"/>
      <c r="G46" s="493"/>
      <c r="H46" s="493"/>
      <c r="I46" s="493"/>
      <c r="J46" s="493"/>
      <c r="K46" s="493"/>
      <c r="L46" s="493"/>
      <c r="M46" s="493"/>
      <c r="N46" s="493"/>
      <c r="O46" s="493"/>
      <c r="P46" s="493"/>
      <c r="Q46" s="493"/>
      <c r="R46" s="493">
        <f t="shared" si="5"/>
        <v>0.7</v>
      </c>
      <c r="S46" s="493">
        <f t="shared" si="2"/>
        <v>0</v>
      </c>
      <c r="T46" s="494"/>
      <c r="U46" s="493"/>
      <c r="V46" s="493"/>
      <c r="W46" s="7"/>
    </row>
    <row r="47" spans="1:23" ht="18.75" x14ac:dyDescent="0.25">
      <c r="A47" s="415">
        <v>26</v>
      </c>
      <c r="B47" s="12" t="s">
        <v>277</v>
      </c>
      <c r="C47" s="495">
        <v>0.4</v>
      </c>
      <c r="D47" s="492">
        <f t="shared" si="4"/>
        <v>0</v>
      </c>
      <c r="E47" s="492">
        <f t="shared" si="6"/>
        <v>0</v>
      </c>
      <c r="F47" s="493"/>
      <c r="G47" s="493"/>
      <c r="H47" s="493"/>
      <c r="I47" s="493"/>
      <c r="J47" s="493"/>
      <c r="K47" s="493"/>
      <c r="L47" s="493"/>
      <c r="M47" s="493"/>
      <c r="N47" s="493"/>
      <c r="O47" s="493"/>
      <c r="P47" s="493"/>
      <c r="Q47" s="493"/>
      <c r="R47" s="493">
        <f t="shared" si="5"/>
        <v>0.4</v>
      </c>
      <c r="S47" s="493">
        <f t="shared" si="2"/>
        <v>0</v>
      </c>
      <c r="T47" s="494"/>
      <c r="U47" s="493"/>
      <c r="V47" s="493"/>
      <c r="W47" s="7"/>
    </row>
    <row r="48" spans="1:23" ht="18.75" x14ac:dyDescent="0.25">
      <c r="A48" s="415">
        <v>27</v>
      </c>
      <c r="B48" s="12" t="s">
        <v>278</v>
      </c>
      <c r="C48" s="495">
        <v>0.8</v>
      </c>
      <c r="D48" s="492">
        <f t="shared" si="4"/>
        <v>0</v>
      </c>
      <c r="E48" s="492">
        <f t="shared" si="6"/>
        <v>0</v>
      </c>
      <c r="F48" s="493"/>
      <c r="G48" s="493"/>
      <c r="H48" s="493"/>
      <c r="I48" s="493"/>
      <c r="J48" s="493"/>
      <c r="K48" s="493"/>
      <c r="L48" s="493"/>
      <c r="M48" s="493"/>
      <c r="N48" s="493"/>
      <c r="O48" s="493"/>
      <c r="P48" s="493"/>
      <c r="Q48" s="493"/>
      <c r="R48" s="493">
        <f t="shared" si="5"/>
        <v>0.8</v>
      </c>
      <c r="S48" s="493">
        <f t="shared" si="2"/>
        <v>0</v>
      </c>
      <c r="T48" s="494"/>
      <c r="U48" s="493"/>
      <c r="V48" s="493"/>
      <c r="W48" s="7"/>
    </row>
    <row r="49" spans="1:23" ht="31.5" x14ac:dyDescent="0.25">
      <c r="A49" s="415">
        <v>28</v>
      </c>
      <c r="B49" s="419" t="s">
        <v>189</v>
      </c>
      <c r="C49" s="495">
        <v>0.8</v>
      </c>
      <c r="D49" s="492">
        <f t="shared" si="4"/>
        <v>0</v>
      </c>
      <c r="E49" s="492">
        <f t="shared" si="6"/>
        <v>0.1</v>
      </c>
      <c r="F49" s="493"/>
      <c r="G49" s="493">
        <v>0.1</v>
      </c>
      <c r="H49" s="493"/>
      <c r="I49" s="493"/>
      <c r="J49" s="493"/>
      <c r="K49" s="493"/>
      <c r="L49" s="493"/>
      <c r="M49" s="493"/>
      <c r="N49" s="493"/>
      <c r="O49" s="493"/>
      <c r="P49" s="493"/>
      <c r="Q49" s="493"/>
      <c r="R49" s="493">
        <f t="shared" si="5"/>
        <v>0.70000000000000007</v>
      </c>
      <c r="S49" s="493">
        <f t="shared" si="2"/>
        <v>-0.1</v>
      </c>
      <c r="T49" s="494">
        <v>100</v>
      </c>
      <c r="U49" s="493"/>
      <c r="V49" s="493"/>
      <c r="W49" s="7" t="s">
        <v>521</v>
      </c>
    </row>
    <row r="50" spans="1:23" ht="18.75" x14ac:dyDescent="0.25">
      <c r="A50" s="415">
        <v>29</v>
      </c>
      <c r="B50" s="419" t="s">
        <v>190</v>
      </c>
      <c r="C50" s="495">
        <v>-0.4</v>
      </c>
      <c r="D50" s="492">
        <f t="shared" si="4"/>
        <v>0</v>
      </c>
      <c r="E50" s="492">
        <f t="shared" si="6"/>
        <v>0</v>
      </c>
      <c r="F50" s="493"/>
      <c r="G50" s="493"/>
      <c r="H50" s="493"/>
      <c r="I50" s="493"/>
      <c r="J50" s="493"/>
      <c r="K50" s="493"/>
      <c r="L50" s="493"/>
      <c r="M50" s="493"/>
      <c r="N50" s="493"/>
      <c r="O50" s="493"/>
      <c r="P50" s="493"/>
      <c r="Q50" s="493"/>
      <c r="R50" s="493">
        <f t="shared" si="5"/>
        <v>-0.4</v>
      </c>
      <c r="S50" s="493">
        <f t="shared" si="2"/>
        <v>0</v>
      </c>
      <c r="T50" s="494"/>
      <c r="U50" s="493"/>
      <c r="V50" s="493"/>
      <c r="W50" s="7"/>
    </row>
    <row r="51" spans="1:23" ht="31.5" x14ac:dyDescent="0.25">
      <c r="A51" s="477" t="s">
        <v>293</v>
      </c>
      <c r="B51" s="26" t="s">
        <v>565</v>
      </c>
      <c r="C51" s="492"/>
      <c r="D51" s="497"/>
      <c r="E51" s="497"/>
      <c r="F51" s="497"/>
      <c r="G51" s="497"/>
      <c r="H51" s="497"/>
      <c r="I51" s="497"/>
      <c r="J51" s="497"/>
      <c r="K51" s="497"/>
      <c r="L51" s="493"/>
      <c r="M51" s="493"/>
      <c r="N51" s="493"/>
      <c r="O51" s="493"/>
      <c r="P51" s="493"/>
      <c r="Q51" s="493"/>
      <c r="R51" s="493"/>
      <c r="S51" s="493"/>
      <c r="T51" s="493"/>
      <c r="U51" s="493"/>
      <c r="V51" s="493"/>
      <c r="W51" s="7"/>
    </row>
    <row r="52" spans="1:23" ht="18.75" x14ac:dyDescent="0.25">
      <c r="A52" s="415">
        <v>1</v>
      </c>
      <c r="B52" s="5" t="s">
        <v>331</v>
      </c>
      <c r="C52" s="497"/>
      <c r="D52" s="497"/>
      <c r="E52" s="497"/>
      <c r="F52" s="497"/>
      <c r="G52" s="497"/>
      <c r="H52" s="497"/>
      <c r="I52" s="497"/>
      <c r="J52" s="497"/>
      <c r="K52" s="497"/>
      <c r="L52" s="493"/>
      <c r="M52" s="493"/>
      <c r="N52" s="493"/>
      <c r="O52" s="493"/>
      <c r="P52" s="493"/>
      <c r="Q52" s="493"/>
      <c r="R52" s="493"/>
      <c r="S52" s="493"/>
      <c r="T52" s="493"/>
      <c r="U52" s="493"/>
      <c r="V52" s="493"/>
      <c r="W52" s="7"/>
    </row>
    <row r="53" spans="1:23" ht="18.75" hidden="1" x14ac:dyDescent="0.25">
      <c r="A53" s="415">
        <v>2</v>
      </c>
      <c r="B53" s="5" t="s">
        <v>333</v>
      </c>
      <c r="C53" s="497"/>
      <c r="D53" s="497"/>
      <c r="E53" s="497"/>
      <c r="F53" s="497"/>
      <c r="G53" s="497"/>
      <c r="H53" s="497"/>
      <c r="I53" s="497"/>
      <c r="J53" s="497"/>
      <c r="K53" s="497"/>
      <c r="L53" s="493"/>
      <c r="M53" s="493"/>
      <c r="N53" s="493"/>
      <c r="O53" s="493"/>
      <c r="P53" s="493"/>
      <c r="Q53" s="493"/>
      <c r="R53" s="493"/>
      <c r="S53" s="493"/>
      <c r="T53" s="493"/>
      <c r="U53" s="493"/>
      <c r="V53" s="493"/>
      <c r="W53" s="7"/>
    </row>
    <row r="54" spans="1:23" ht="18.75" hidden="1" x14ac:dyDescent="0.25">
      <c r="A54" s="415" t="s">
        <v>332</v>
      </c>
      <c r="B54" s="5"/>
      <c r="C54" s="497"/>
      <c r="D54" s="497"/>
      <c r="E54" s="497"/>
      <c r="F54" s="497"/>
      <c r="G54" s="497"/>
      <c r="H54" s="497"/>
      <c r="I54" s="497"/>
      <c r="J54" s="497"/>
      <c r="K54" s="497"/>
      <c r="L54" s="493"/>
      <c r="M54" s="493"/>
      <c r="N54" s="493"/>
      <c r="O54" s="493"/>
      <c r="P54" s="493"/>
      <c r="Q54" s="493"/>
      <c r="R54" s="493"/>
      <c r="S54" s="493"/>
      <c r="T54" s="493"/>
      <c r="U54" s="493"/>
      <c r="V54" s="493"/>
      <c r="W54" s="7"/>
    </row>
    <row r="55" spans="1:23" ht="31.5" x14ac:dyDescent="0.25">
      <c r="A55" s="477" t="s">
        <v>304</v>
      </c>
      <c r="B55" s="26" t="s">
        <v>425</v>
      </c>
      <c r="C55" s="492">
        <f>SUM(C56)</f>
        <v>13.7</v>
      </c>
      <c r="D55" s="492">
        <f>D56</f>
        <v>5</v>
      </c>
      <c r="E55" s="492">
        <f>SUM(E56)</f>
        <v>1.8</v>
      </c>
      <c r="F55" s="492">
        <f t="shared" ref="F55:M55" si="7">SUM(F56)</f>
        <v>0</v>
      </c>
      <c r="G55" s="492">
        <f t="shared" si="7"/>
        <v>1.8</v>
      </c>
      <c r="H55" s="492">
        <f t="shared" si="7"/>
        <v>0</v>
      </c>
      <c r="I55" s="492">
        <f t="shared" si="7"/>
        <v>0</v>
      </c>
      <c r="J55" s="498">
        <f t="shared" si="7"/>
        <v>5</v>
      </c>
      <c r="K55" s="492">
        <f t="shared" si="7"/>
        <v>0</v>
      </c>
      <c r="L55" s="492">
        <f t="shared" si="7"/>
        <v>0</v>
      </c>
      <c r="M55" s="492">
        <f t="shared" si="7"/>
        <v>0</v>
      </c>
      <c r="N55" s="492">
        <f t="shared" ref="N55:V55" si="8">SUM(N56)</f>
        <v>0</v>
      </c>
      <c r="O55" s="492">
        <f t="shared" si="8"/>
        <v>0</v>
      </c>
      <c r="P55" s="492">
        <f t="shared" si="8"/>
        <v>0</v>
      </c>
      <c r="Q55" s="492">
        <f t="shared" si="8"/>
        <v>0</v>
      </c>
      <c r="R55" s="492">
        <f t="shared" si="8"/>
        <v>0</v>
      </c>
      <c r="S55" s="492">
        <f>F55-G55</f>
        <v>-1.8</v>
      </c>
      <c r="T55" s="492"/>
      <c r="U55" s="492">
        <f t="shared" si="8"/>
        <v>0</v>
      </c>
      <c r="V55" s="492">
        <f t="shared" si="8"/>
        <v>0</v>
      </c>
      <c r="W55" s="7"/>
    </row>
    <row r="56" spans="1:23" ht="47.25" x14ac:dyDescent="0.25">
      <c r="A56" s="415">
        <v>1</v>
      </c>
      <c r="B56" s="419" t="s">
        <v>176</v>
      </c>
      <c r="C56" s="493">
        <v>13.7</v>
      </c>
      <c r="D56" s="493">
        <f>SUM(F56,H56,J56,L56)</f>
        <v>5</v>
      </c>
      <c r="E56" s="492">
        <f>SUM(G56,I56,K56,M56)</f>
        <v>1.8</v>
      </c>
      <c r="F56" s="497"/>
      <c r="G56" s="497">
        <v>1.8</v>
      </c>
      <c r="H56" s="497"/>
      <c r="I56" s="497"/>
      <c r="J56" s="543">
        <v>5</v>
      </c>
      <c r="K56" s="497"/>
      <c r="L56" s="493"/>
      <c r="M56" s="493"/>
      <c r="N56" s="493"/>
      <c r="O56" s="493"/>
      <c r="P56" s="493"/>
      <c r="Q56" s="493"/>
      <c r="R56" s="493"/>
      <c r="S56" s="493">
        <f>F56-G56</f>
        <v>-1.8</v>
      </c>
      <c r="T56" s="494">
        <v>100</v>
      </c>
      <c r="U56" s="493"/>
      <c r="V56" s="493"/>
      <c r="W56" s="7" t="s">
        <v>522</v>
      </c>
    </row>
    <row r="57" spans="1:23" ht="47.25" x14ac:dyDescent="0.25">
      <c r="A57" s="477" t="s">
        <v>322</v>
      </c>
      <c r="B57" s="26" t="s">
        <v>426</v>
      </c>
      <c r="C57" s="497"/>
      <c r="D57" s="497"/>
      <c r="E57" s="497"/>
      <c r="F57" s="497"/>
      <c r="G57" s="497"/>
      <c r="H57" s="497"/>
      <c r="I57" s="497"/>
      <c r="J57" s="497"/>
      <c r="K57" s="497"/>
      <c r="L57" s="493"/>
      <c r="M57" s="493"/>
      <c r="N57" s="493"/>
      <c r="O57" s="493"/>
      <c r="P57" s="493"/>
      <c r="Q57" s="493"/>
      <c r="R57" s="493"/>
      <c r="S57" s="493"/>
      <c r="T57" s="493"/>
      <c r="U57" s="493"/>
      <c r="V57" s="493"/>
      <c r="W57" s="7"/>
    </row>
    <row r="58" spans="1:23" ht="18.75" x14ac:dyDescent="0.25">
      <c r="A58" s="415">
        <v>1</v>
      </c>
      <c r="B58" s="5" t="s">
        <v>331</v>
      </c>
      <c r="C58" s="497"/>
      <c r="D58" s="497"/>
      <c r="E58" s="497"/>
      <c r="F58" s="497"/>
      <c r="G58" s="497"/>
      <c r="H58" s="497"/>
      <c r="I58" s="497"/>
      <c r="J58" s="497"/>
      <c r="K58" s="497"/>
      <c r="L58" s="493"/>
      <c r="M58" s="493"/>
      <c r="N58" s="493"/>
      <c r="O58" s="493"/>
      <c r="P58" s="493"/>
      <c r="Q58" s="493"/>
      <c r="R58" s="493"/>
      <c r="S58" s="493"/>
      <c r="T58" s="493"/>
      <c r="U58" s="493"/>
      <c r="V58" s="493"/>
      <c r="W58" s="7"/>
    </row>
    <row r="59" spans="1:23" ht="18.75" hidden="1" x14ac:dyDescent="0.25">
      <c r="A59" s="415">
        <v>2</v>
      </c>
      <c r="B59" s="5" t="s">
        <v>333</v>
      </c>
      <c r="C59" s="497"/>
      <c r="D59" s="497"/>
      <c r="E59" s="497"/>
      <c r="F59" s="497"/>
      <c r="G59" s="497"/>
      <c r="H59" s="497"/>
      <c r="I59" s="497"/>
      <c r="J59" s="497"/>
      <c r="K59" s="497"/>
      <c r="L59" s="493"/>
      <c r="M59" s="493"/>
      <c r="N59" s="493"/>
      <c r="O59" s="493"/>
      <c r="P59" s="493"/>
      <c r="Q59" s="493"/>
      <c r="R59" s="493"/>
      <c r="S59" s="493"/>
      <c r="T59" s="493"/>
      <c r="U59" s="493"/>
      <c r="V59" s="493"/>
      <c r="W59" s="7"/>
    </row>
    <row r="60" spans="1:23" ht="18.75" hidden="1" x14ac:dyDescent="0.25">
      <c r="A60" s="415" t="s">
        <v>332</v>
      </c>
      <c r="B60" s="5"/>
      <c r="C60" s="497"/>
      <c r="D60" s="497"/>
      <c r="E60" s="497"/>
      <c r="F60" s="497"/>
      <c r="G60" s="497"/>
      <c r="H60" s="497"/>
      <c r="I60" s="497"/>
      <c r="J60" s="497"/>
      <c r="K60" s="497"/>
      <c r="L60" s="493"/>
      <c r="M60" s="493"/>
      <c r="N60" s="493"/>
      <c r="O60" s="493"/>
      <c r="P60" s="493"/>
      <c r="Q60" s="493"/>
      <c r="R60" s="493"/>
      <c r="S60" s="493"/>
      <c r="T60" s="493"/>
      <c r="U60" s="493"/>
      <c r="V60" s="493"/>
      <c r="W60" s="7"/>
    </row>
    <row r="61" spans="1:23" ht="18.75" x14ac:dyDescent="0.25">
      <c r="A61" s="477" t="s">
        <v>294</v>
      </c>
      <c r="B61" s="26" t="s">
        <v>344</v>
      </c>
      <c r="C61" s="492">
        <f>C62+C66</f>
        <v>140.19999999999999</v>
      </c>
      <c r="D61" s="492">
        <f t="shared" ref="D61:V61" si="9">D62+D66</f>
        <v>66.2</v>
      </c>
      <c r="E61" s="492">
        <f t="shared" si="9"/>
        <v>0</v>
      </c>
      <c r="F61" s="492">
        <f t="shared" si="9"/>
        <v>0</v>
      </c>
      <c r="G61" s="492">
        <f t="shared" si="9"/>
        <v>0</v>
      </c>
      <c r="H61" s="492">
        <f t="shared" si="9"/>
        <v>0</v>
      </c>
      <c r="I61" s="492">
        <f t="shared" si="9"/>
        <v>0</v>
      </c>
      <c r="J61" s="492">
        <f t="shared" si="9"/>
        <v>39.700000000000003</v>
      </c>
      <c r="K61" s="492">
        <f t="shared" si="9"/>
        <v>0</v>
      </c>
      <c r="L61" s="492">
        <f t="shared" si="9"/>
        <v>26.5</v>
      </c>
      <c r="M61" s="492">
        <f t="shared" si="9"/>
        <v>0</v>
      </c>
      <c r="N61" s="492">
        <f t="shared" si="9"/>
        <v>0</v>
      </c>
      <c r="O61" s="492">
        <f t="shared" si="9"/>
        <v>0</v>
      </c>
      <c r="P61" s="492">
        <f t="shared" si="9"/>
        <v>0</v>
      </c>
      <c r="Q61" s="492">
        <f t="shared" si="9"/>
        <v>0</v>
      </c>
      <c r="R61" s="492">
        <f t="shared" si="9"/>
        <v>140.19999999999999</v>
      </c>
      <c r="S61" s="492">
        <f>F61-G61</f>
        <v>0</v>
      </c>
      <c r="T61" s="498">
        <f>S61/D61%</f>
        <v>0</v>
      </c>
      <c r="U61" s="492">
        <f t="shared" si="9"/>
        <v>0</v>
      </c>
      <c r="V61" s="492">
        <f t="shared" si="9"/>
        <v>0</v>
      </c>
      <c r="W61" s="7"/>
    </row>
    <row r="62" spans="1:23" ht="31.5" x14ac:dyDescent="0.25">
      <c r="A62" s="477" t="s">
        <v>295</v>
      </c>
      <c r="B62" s="26" t="s">
        <v>424</v>
      </c>
      <c r="C62" s="492">
        <f>SUM(C63:C64)</f>
        <v>0</v>
      </c>
      <c r="D62" s="492">
        <f t="shared" ref="D62:V62" si="10">SUM(D63:D64)</f>
        <v>0</v>
      </c>
      <c r="E62" s="492">
        <f t="shared" si="10"/>
        <v>0</v>
      </c>
      <c r="F62" s="492">
        <f t="shared" si="10"/>
        <v>0</v>
      </c>
      <c r="G62" s="492">
        <f t="shared" si="10"/>
        <v>0</v>
      </c>
      <c r="H62" s="492">
        <f t="shared" si="10"/>
        <v>0</v>
      </c>
      <c r="I62" s="492">
        <f t="shared" si="10"/>
        <v>0</v>
      </c>
      <c r="J62" s="492">
        <f t="shared" si="10"/>
        <v>0</v>
      </c>
      <c r="K62" s="492">
        <f t="shared" si="10"/>
        <v>0</v>
      </c>
      <c r="L62" s="492">
        <f t="shared" si="10"/>
        <v>0</v>
      </c>
      <c r="M62" s="492">
        <f t="shared" si="10"/>
        <v>0</v>
      </c>
      <c r="N62" s="492">
        <f t="shared" si="10"/>
        <v>0</v>
      </c>
      <c r="O62" s="492">
        <f t="shared" si="10"/>
        <v>0</v>
      </c>
      <c r="P62" s="492">
        <f t="shared" si="10"/>
        <v>0</v>
      </c>
      <c r="Q62" s="492">
        <f t="shared" si="10"/>
        <v>0</v>
      </c>
      <c r="R62" s="492">
        <f t="shared" si="10"/>
        <v>0</v>
      </c>
      <c r="S62" s="492">
        <f t="shared" si="10"/>
        <v>0</v>
      </c>
      <c r="T62" s="492">
        <f t="shared" si="10"/>
        <v>0</v>
      </c>
      <c r="U62" s="492">
        <f t="shared" si="10"/>
        <v>0</v>
      </c>
      <c r="V62" s="492">
        <f t="shared" si="10"/>
        <v>0</v>
      </c>
      <c r="W62" s="7"/>
    </row>
    <row r="63" spans="1:23" ht="18.75" x14ac:dyDescent="0.25">
      <c r="A63" s="415">
        <v>1</v>
      </c>
      <c r="B63" s="5" t="s">
        <v>331</v>
      </c>
      <c r="C63" s="492"/>
      <c r="D63" s="492"/>
      <c r="E63" s="492"/>
      <c r="F63" s="492"/>
      <c r="G63" s="492"/>
      <c r="H63" s="492"/>
      <c r="I63" s="492"/>
      <c r="J63" s="492"/>
      <c r="K63" s="492"/>
      <c r="L63" s="493"/>
      <c r="M63" s="493"/>
      <c r="N63" s="493"/>
      <c r="O63" s="493"/>
      <c r="P63" s="493"/>
      <c r="Q63" s="493"/>
      <c r="R63" s="493"/>
      <c r="S63" s="493"/>
      <c r="T63" s="493"/>
      <c r="U63" s="493"/>
      <c r="V63" s="493"/>
      <c r="W63" s="7"/>
    </row>
    <row r="64" spans="1:23" ht="18.75" hidden="1" x14ac:dyDescent="0.25">
      <c r="A64" s="415">
        <v>2</v>
      </c>
      <c r="B64" s="5" t="s">
        <v>333</v>
      </c>
      <c r="C64" s="492"/>
      <c r="D64" s="492"/>
      <c r="E64" s="492"/>
      <c r="F64" s="492"/>
      <c r="G64" s="492"/>
      <c r="H64" s="492"/>
      <c r="I64" s="492"/>
      <c r="J64" s="492"/>
      <c r="K64" s="492"/>
      <c r="L64" s="493"/>
      <c r="M64" s="493"/>
      <c r="N64" s="493"/>
      <c r="O64" s="493"/>
      <c r="P64" s="493"/>
      <c r="Q64" s="493"/>
      <c r="R64" s="493"/>
      <c r="S64" s="493"/>
      <c r="T64" s="493"/>
      <c r="U64" s="493"/>
      <c r="V64" s="493"/>
      <c r="W64" s="7"/>
    </row>
    <row r="65" spans="1:23" ht="18.75" hidden="1" x14ac:dyDescent="0.25">
      <c r="A65" s="415" t="s">
        <v>332</v>
      </c>
      <c r="B65" s="5"/>
      <c r="C65" s="492"/>
      <c r="D65" s="492"/>
      <c r="E65" s="492"/>
      <c r="F65" s="492"/>
      <c r="G65" s="492"/>
      <c r="H65" s="492"/>
      <c r="I65" s="492"/>
      <c r="J65" s="492"/>
      <c r="K65" s="492"/>
      <c r="L65" s="493"/>
      <c r="M65" s="493"/>
      <c r="N65" s="493"/>
      <c r="O65" s="493"/>
      <c r="P65" s="493"/>
      <c r="Q65" s="493"/>
      <c r="R65" s="493"/>
      <c r="S65" s="493"/>
      <c r="T65" s="493"/>
      <c r="U65" s="493"/>
      <c r="V65" s="493"/>
      <c r="W65" s="7"/>
    </row>
    <row r="66" spans="1:23" ht="18.75" x14ac:dyDescent="0.25">
      <c r="A66" s="477" t="s">
        <v>296</v>
      </c>
      <c r="B66" s="213" t="s">
        <v>601</v>
      </c>
      <c r="C66" s="492">
        <f>SUM(C67:C95)</f>
        <v>140.19999999999999</v>
      </c>
      <c r="D66" s="492">
        <f t="shared" ref="D66:V66" si="11">SUM(D67:D95)</f>
        <v>66.2</v>
      </c>
      <c r="E66" s="492">
        <f t="shared" si="11"/>
        <v>0</v>
      </c>
      <c r="F66" s="492">
        <f t="shared" si="11"/>
        <v>0</v>
      </c>
      <c r="G66" s="492">
        <f t="shared" si="11"/>
        <v>0</v>
      </c>
      <c r="H66" s="492">
        <f t="shared" si="11"/>
        <v>0</v>
      </c>
      <c r="I66" s="492">
        <f t="shared" si="11"/>
        <v>0</v>
      </c>
      <c r="J66" s="492">
        <f t="shared" si="11"/>
        <v>39.700000000000003</v>
      </c>
      <c r="K66" s="492">
        <f t="shared" si="11"/>
        <v>0</v>
      </c>
      <c r="L66" s="492">
        <f t="shared" si="11"/>
        <v>26.5</v>
      </c>
      <c r="M66" s="492">
        <f t="shared" si="11"/>
        <v>0</v>
      </c>
      <c r="N66" s="492">
        <f t="shared" si="11"/>
        <v>0</v>
      </c>
      <c r="O66" s="492">
        <f t="shared" si="11"/>
        <v>0</v>
      </c>
      <c r="P66" s="492">
        <f t="shared" si="11"/>
        <v>0</v>
      </c>
      <c r="Q66" s="492">
        <f t="shared" si="11"/>
        <v>0</v>
      </c>
      <c r="R66" s="492">
        <f t="shared" si="11"/>
        <v>140.19999999999999</v>
      </c>
      <c r="S66" s="492">
        <f>F66-G66</f>
        <v>0</v>
      </c>
      <c r="T66" s="498">
        <f>S66/D66%</f>
        <v>0</v>
      </c>
      <c r="U66" s="492">
        <f t="shared" si="11"/>
        <v>0</v>
      </c>
      <c r="V66" s="492">
        <f t="shared" si="11"/>
        <v>0</v>
      </c>
      <c r="W66" s="7"/>
    </row>
    <row r="67" spans="1:23" ht="18.75" x14ac:dyDescent="0.25">
      <c r="A67" s="415">
        <v>1</v>
      </c>
      <c r="B67" s="5" t="s">
        <v>177</v>
      </c>
      <c r="C67" s="494">
        <v>4</v>
      </c>
      <c r="D67" s="498">
        <f>SUM(F67,H67,J67,L67)</f>
        <v>0</v>
      </c>
      <c r="E67" s="492">
        <f>G67+I67+K67+M67</f>
        <v>0</v>
      </c>
      <c r="F67" s="493"/>
      <c r="G67" s="493"/>
      <c r="H67" s="493"/>
      <c r="I67" s="493"/>
      <c r="J67" s="493"/>
      <c r="K67" s="493"/>
      <c r="L67" s="493"/>
      <c r="M67" s="493"/>
      <c r="N67" s="493"/>
      <c r="O67" s="493"/>
      <c r="P67" s="493"/>
      <c r="Q67" s="493"/>
      <c r="R67" s="494">
        <f>C67-E67</f>
        <v>4</v>
      </c>
      <c r="S67" s="493">
        <f>F67-G67</f>
        <v>0</v>
      </c>
      <c r="T67" s="494"/>
      <c r="U67" s="493"/>
      <c r="V67" s="493"/>
      <c r="W67" s="7"/>
    </row>
    <row r="68" spans="1:23" ht="18.75" hidden="1" x14ac:dyDescent="0.25">
      <c r="A68" s="415"/>
      <c r="B68" s="5" t="s">
        <v>435</v>
      </c>
      <c r="C68" s="494"/>
      <c r="D68" s="498">
        <f t="shared" ref="D68:D95" si="12">SUM(F68,H68,J68,L68)</f>
        <v>0</v>
      </c>
      <c r="E68" s="492">
        <f t="shared" ref="E68:E95" si="13">G68+I68+K68+M68</f>
        <v>0</v>
      </c>
      <c r="F68" s="493"/>
      <c r="G68" s="493"/>
      <c r="H68" s="493"/>
      <c r="I68" s="493"/>
      <c r="J68" s="493"/>
      <c r="K68" s="493"/>
      <c r="L68" s="493"/>
      <c r="M68" s="493"/>
      <c r="N68" s="493"/>
      <c r="O68" s="493"/>
      <c r="P68" s="493"/>
      <c r="Q68" s="493"/>
      <c r="R68" s="494">
        <f t="shared" ref="R68:R95" si="14">C68-E68</f>
        <v>0</v>
      </c>
      <c r="S68" s="493">
        <f t="shared" ref="S68:S95" si="15">F68-G68</f>
        <v>0</v>
      </c>
      <c r="T68" s="494"/>
      <c r="U68" s="493"/>
      <c r="V68" s="493"/>
      <c r="W68" s="7"/>
    </row>
    <row r="69" spans="1:23" ht="18.75" x14ac:dyDescent="0.25">
      <c r="A69" s="415">
        <v>2</v>
      </c>
      <c r="B69" s="5" t="s">
        <v>178</v>
      </c>
      <c r="C69" s="494">
        <v>3.7</v>
      </c>
      <c r="D69" s="498">
        <f t="shared" si="12"/>
        <v>0</v>
      </c>
      <c r="E69" s="492">
        <f t="shared" si="13"/>
        <v>0</v>
      </c>
      <c r="F69" s="493"/>
      <c r="G69" s="493"/>
      <c r="H69" s="493"/>
      <c r="I69" s="493"/>
      <c r="J69" s="493"/>
      <c r="K69" s="493"/>
      <c r="L69" s="493"/>
      <c r="M69" s="493"/>
      <c r="N69" s="493"/>
      <c r="O69" s="493"/>
      <c r="P69" s="493"/>
      <c r="Q69" s="493"/>
      <c r="R69" s="494">
        <f t="shared" si="14"/>
        <v>3.7</v>
      </c>
      <c r="S69" s="493">
        <f t="shared" si="15"/>
        <v>0</v>
      </c>
      <c r="T69" s="494"/>
      <c r="U69" s="493"/>
      <c r="V69" s="493"/>
      <c r="W69" s="7"/>
    </row>
    <row r="70" spans="1:23" ht="18.75" hidden="1" x14ac:dyDescent="0.25">
      <c r="A70" s="415"/>
      <c r="B70" s="5" t="s">
        <v>435</v>
      </c>
      <c r="C70" s="494"/>
      <c r="D70" s="498">
        <f t="shared" si="12"/>
        <v>0</v>
      </c>
      <c r="E70" s="492">
        <f t="shared" si="13"/>
        <v>0</v>
      </c>
      <c r="F70" s="497"/>
      <c r="G70" s="497"/>
      <c r="H70" s="497"/>
      <c r="I70" s="497"/>
      <c r="J70" s="497"/>
      <c r="K70" s="497"/>
      <c r="L70" s="493"/>
      <c r="M70" s="493"/>
      <c r="N70" s="493"/>
      <c r="O70" s="493"/>
      <c r="P70" s="493"/>
      <c r="Q70" s="493"/>
      <c r="R70" s="494">
        <f t="shared" si="14"/>
        <v>0</v>
      </c>
      <c r="S70" s="493">
        <f t="shared" si="15"/>
        <v>0</v>
      </c>
      <c r="T70" s="494"/>
      <c r="U70" s="493"/>
      <c r="V70" s="493"/>
      <c r="W70" s="7"/>
    </row>
    <row r="71" spans="1:23" ht="18.75" x14ac:dyDescent="0.25">
      <c r="A71" s="415">
        <v>3</v>
      </c>
      <c r="B71" s="5" t="s">
        <v>179</v>
      </c>
      <c r="C71" s="494">
        <v>0.4</v>
      </c>
      <c r="D71" s="498">
        <f t="shared" si="12"/>
        <v>0</v>
      </c>
      <c r="E71" s="492">
        <f t="shared" si="13"/>
        <v>0</v>
      </c>
      <c r="F71" s="497"/>
      <c r="G71" s="497"/>
      <c r="H71" s="497"/>
      <c r="I71" s="497"/>
      <c r="J71" s="497"/>
      <c r="K71" s="497"/>
      <c r="L71" s="493"/>
      <c r="M71" s="493"/>
      <c r="N71" s="493"/>
      <c r="O71" s="493"/>
      <c r="P71" s="493"/>
      <c r="Q71" s="493"/>
      <c r="R71" s="494">
        <f t="shared" si="14"/>
        <v>0.4</v>
      </c>
      <c r="S71" s="493">
        <f t="shared" si="15"/>
        <v>0</v>
      </c>
      <c r="T71" s="494"/>
      <c r="U71" s="493"/>
      <c r="V71" s="493"/>
      <c r="W71" s="7"/>
    </row>
    <row r="72" spans="1:23" ht="18.75" x14ac:dyDescent="0.25">
      <c r="A72" s="415">
        <v>4</v>
      </c>
      <c r="B72" s="5" t="s">
        <v>180</v>
      </c>
      <c r="C72" s="494">
        <v>3.9</v>
      </c>
      <c r="D72" s="498">
        <f t="shared" si="12"/>
        <v>0</v>
      </c>
      <c r="E72" s="492">
        <f t="shared" si="13"/>
        <v>0</v>
      </c>
      <c r="F72" s="497"/>
      <c r="G72" s="497"/>
      <c r="H72" s="497"/>
      <c r="I72" s="497"/>
      <c r="J72" s="497"/>
      <c r="K72" s="497"/>
      <c r="L72" s="493"/>
      <c r="M72" s="493"/>
      <c r="N72" s="493"/>
      <c r="O72" s="493"/>
      <c r="P72" s="493"/>
      <c r="Q72" s="493"/>
      <c r="R72" s="494">
        <f t="shared" si="14"/>
        <v>3.9</v>
      </c>
      <c r="S72" s="493">
        <f t="shared" si="15"/>
        <v>0</v>
      </c>
      <c r="T72" s="494"/>
      <c r="U72" s="493"/>
      <c r="V72" s="493"/>
      <c r="W72" s="7"/>
    </row>
    <row r="73" spans="1:23" ht="18.75" x14ac:dyDescent="0.25">
      <c r="A73" s="415">
        <v>5</v>
      </c>
      <c r="B73" s="5" t="s">
        <v>181</v>
      </c>
      <c r="C73" s="494">
        <v>16.7</v>
      </c>
      <c r="D73" s="492">
        <f t="shared" si="12"/>
        <v>16.7</v>
      </c>
      <c r="E73" s="492">
        <f t="shared" si="13"/>
        <v>0</v>
      </c>
      <c r="F73" s="497"/>
      <c r="G73" s="497"/>
      <c r="H73" s="497"/>
      <c r="I73" s="497"/>
      <c r="J73" s="497">
        <v>4.2</v>
      </c>
      <c r="K73" s="497"/>
      <c r="L73" s="493">
        <v>12.5</v>
      </c>
      <c r="M73" s="493"/>
      <c r="N73" s="493"/>
      <c r="O73" s="493"/>
      <c r="P73" s="493"/>
      <c r="Q73" s="493"/>
      <c r="R73" s="494">
        <f t="shared" si="14"/>
        <v>16.7</v>
      </c>
      <c r="S73" s="493">
        <f t="shared" si="15"/>
        <v>0</v>
      </c>
      <c r="T73" s="494"/>
      <c r="U73" s="493"/>
      <c r="V73" s="493"/>
      <c r="W73" s="7"/>
    </row>
    <row r="74" spans="1:23" ht="18.75" x14ac:dyDescent="0.25">
      <c r="A74" s="415">
        <v>6</v>
      </c>
      <c r="B74" s="5" t="s">
        <v>182</v>
      </c>
      <c r="C74" s="494">
        <v>3.9</v>
      </c>
      <c r="D74" s="492">
        <f t="shared" si="12"/>
        <v>0</v>
      </c>
      <c r="E74" s="492">
        <f t="shared" si="13"/>
        <v>0</v>
      </c>
      <c r="F74" s="497"/>
      <c r="G74" s="497"/>
      <c r="H74" s="497"/>
      <c r="I74" s="497"/>
      <c r="J74" s="497"/>
      <c r="K74" s="497"/>
      <c r="L74" s="493"/>
      <c r="M74" s="493"/>
      <c r="N74" s="493"/>
      <c r="O74" s="493"/>
      <c r="P74" s="493"/>
      <c r="Q74" s="493"/>
      <c r="R74" s="494">
        <f t="shared" si="14"/>
        <v>3.9</v>
      </c>
      <c r="S74" s="493">
        <f t="shared" si="15"/>
        <v>0</v>
      </c>
      <c r="T74" s="494"/>
      <c r="U74" s="493"/>
      <c r="V74" s="493"/>
      <c r="W74" s="7"/>
    </row>
    <row r="75" spans="1:23" ht="18.75" x14ac:dyDescent="0.25">
      <c r="A75" s="415">
        <v>7</v>
      </c>
      <c r="B75" s="5" t="s">
        <v>183</v>
      </c>
      <c r="C75" s="494">
        <v>16.2</v>
      </c>
      <c r="D75" s="492">
        <f t="shared" si="12"/>
        <v>16.2</v>
      </c>
      <c r="E75" s="492">
        <f t="shared" si="13"/>
        <v>0</v>
      </c>
      <c r="F75" s="497"/>
      <c r="G75" s="497"/>
      <c r="H75" s="497"/>
      <c r="I75" s="497"/>
      <c r="J75" s="497">
        <v>4.2</v>
      </c>
      <c r="K75" s="497"/>
      <c r="L75" s="493">
        <v>12</v>
      </c>
      <c r="M75" s="493"/>
      <c r="N75" s="493"/>
      <c r="O75" s="493"/>
      <c r="P75" s="493"/>
      <c r="Q75" s="493"/>
      <c r="R75" s="494">
        <f t="shared" si="14"/>
        <v>16.2</v>
      </c>
      <c r="S75" s="493">
        <f t="shared" si="15"/>
        <v>0</v>
      </c>
      <c r="T75" s="494"/>
      <c r="U75" s="493"/>
      <c r="V75" s="493"/>
      <c r="W75" s="7"/>
    </row>
    <row r="76" spans="1:23" ht="18.75" x14ac:dyDescent="0.25">
      <c r="A76" s="415">
        <v>8</v>
      </c>
      <c r="B76" s="12" t="s">
        <v>184</v>
      </c>
      <c r="C76" s="494">
        <v>4.2</v>
      </c>
      <c r="D76" s="492">
        <f t="shared" si="12"/>
        <v>4.2</v>
      </c>
      <c r="E76" s="492">
        <f t="shared" si="13"/>
        <v>0</v>
      </c>
      <c r="F76" s="497"/>
      <c r="G76" s="497"/>
      <c r="H76" s="497"/>
      <c r="I76" s="497"/>
      <c r="J76" s="497">
        <v>2.2000000000000002</v>
      </c>
      <c r="K76" s="497"/>
      <c r="L76" s="493">
        <v>2</v>
      </c>
      <c r="M76" s="493"/>
      <c r="N76" s="493"/>
      <c r="O76" s="493"/>
      <c r="P76" s="493"/>
      <c r="Q76" s="493"/>
      <c r="R76" s="494">
        <f t="shared" si="14"/>
        <v>4.2</v>
      </c>
      <c r="S76" s="493">
        <f t="shared" si="15"/>
        <v>0</v>
      </c>
      <c r="T76" s="494"/>
      <c r="U76" s="493"/>
      <c r="V76" s="493"/>
      <c r="W76" s="7"/>
    </row>
    <row r="77" spans="1:23" ht="47.25" x14ac:dyDescent="0.25">
      <c r="A77" s="415">
        <v>9</v>
      </c>
      <c r="B77" s="12" t="s">
        <v>279</v>
      </c>
      <c r="C77" s="494">
        <v>3.9</v>
      </c>
      <c r="D77" s="492">
        <f t="shared" si="12"/>
        <v>0</v>
      </c>
      <c r="E77" s="492">
        <f t="shared" si="13"/>
        <v>0</v>
      </c>
      <c r="F77" s="497"/>
      <c r="G77" s="497"/>
      <c r="H77" s="497"/>
      <c r="I77" s="497"/>
      <c r="J77" s="497"/>
      <c r="K77" s="497"/>
      <c r="L77" s="493"/>
      <c r="M77" s="493"/>
      <c r="N77" s="493"/>
      <c r="O77" s="493"/>
      <c r="P77" s="493"/>
      <c r="Q77" s="493"/>
      <c r="R77" s="494">
        <f t="shared" si="14"/>
        <v>3.9</v>
      </c>
      <c r="S77" s="493">
        <f t="shared" si="15"/>
        <v>0</v>
      </c>
      <c r="T77" s="494"/>
      <c r="U77" s="493"/>
      <c r="V77" s="493"/>
      <c r="W77" s="7"/>
    </row>
    <row r="78" spans="1:23" ht="47.25" x14ac:dyDescent="0.25">
      <c r="A78" s="415">
        <v>10</v>
      </c>
      <c r="B78" s="12" t="s">
        <v>280</v>
      </c>
      <c r="C78" s="494">
        <v>3.9</v>
      </c>
      <c r="D78" s="492">
        <f t="shared" si="12"/>
        <v>0</v>
      </c>
      <c r="E78" s="492">
        <f t="shared" si="13"/>
        <v>0</v>
      </c>
      <c r="F78" s="497"/>
      <c r="G78" s="497"/>
      <c r="H78" s="497"/>
      <c r="I78" s="497"/>
      <c r="J78" s="497"/>
      <c r="K78" s="497"/>
      <c r="L78" s="493"/>
      <c r="M78" s="493"/>
      <c r="N78" s="493"/>
      <c r="O78" s="493"/>
      <c r="P78" s="493"/>
      <c r="Q78" s="493"/>
      <c r="R78" s="494">
        <f t="shared" si="14"/>
        <v>3.9</v>
      </c>
      <c r="S78" s="493">
        <f t="shared" si="15"/>
        <v>0</v>
      </c>
      <c r="T78" s="494"/>
      <c r="U78" s="493"/>
      <c r="V78" s="493"/>
      <c r="W78" s="7"/>
    </row>
    <row r="79" spans="1:23" ht="18.75" x14ac:dyDescent="0.25">
      <c r="A79" s="415">
        <v>11</v>
      </c>
      <c r="B79" s="12" t="s">
        <v>281</v>
      </c>
      <c r="C79" s="493">
        <v>3.9</v>
      </c>
      <c r="D79" s="492">
        <f t="shared" si="12"/>
        <v>0</v>
      </c>
      <c r="E79" s="492">
        <f t="shared" si="13"/>
        <v>0</v>
      </c>
      <c r="F79" s="497"/>
      <c r="G79" s="497"/>
      <c r="H79" s="497"/>
      <c r="I79" s="497"/>
      <c r="J79" s="497"/>
      <c r="K79" s="497"/>
      <c r="L79" s="493"/>
      <c r="M79" s="493"/>
      <c r="N79" s="493"/>
      <c r="O79" s="493"/>
      <c r="P79" s="493"/>
      <c r="Q79" s="493"/>
      <c r="R79" s="494">
        <f t="shared" si="14"/>
        <v>3.9</v>
      </c>
      <c r="S79" s="493">
        <f t="shared" si="15"/>
        <v>0</v>
      </c>
      <c r="T79" s="494"/>
      <c r="U79" s="493"/>
      <c r="V79" s="493"/>
      <c r="W79" s="7"/>
    </row>
    <row r="80" spans="1:23" ht="31.5" x14ac:dyDescent="0.25">
      <c r="A80" s="415">
        <v>12</v>
      </c>
      <c r="B80" s="403" t="s">
        <v>263</v>
      </c>
      <c r="C80" s="493">
        <v>3.7</v>
      </c>
      <c r="D80" s="492">
        <f t="shared" si="12"/>
        <v>0</v>
      </c>
      <c r="E80" s="492">
        <f t="shared" si="13"/>
        <v>0</v>
      </c>
      <c r="F80" s="497"/>
      <c r="G80" s="497"/>
      <c r="H80" s="497"/>
      <c r="I80" s="497"/>
      <c r="J80" s="497"/>
      <c r="K80" s="497"/>
      <c r="L80" s="493"/>
      <c r="M80" s="493"/>
      <c r="N80" s="493"/>
      <c r="O80" s="493"/>
      <c r="P80" s="493"/>
      <c r="Q80" s="493"/>
      <c r="R80" s="494">
        <f t="shared" si="14"/>
        <v>3.7</v>
      </c>
      <c r="S80" s="493">
        <f t="shared" si="15"/>
        <v>0</v>
      </c>
      <c r="T80" s="494"/>
      <c r="U80" s="493"/>
      <c r="V80" s="493"/>
      <c r="W80" s="7"/>
    </row>
    <row r="81" spans="1:23" ht="31.5" x14ac:dyDescent="0.25">
      <c r="A81" s="415">
        <v>13</v>
      </c>
      <c r="B81" s="403" t="s">
        <v>264</v>
      </c>
      <c r="C81" s="493">
        <v>0.7</v>
      </c>
      <c r="D81" s="492">
        <f t="shared" si="12"/>
        <v>0</v>
      </c>
      <c r="E81" s="492">
        <f t="shared" si="13"/>
        <v>0</v>
      </c>
      <c r="F81" s="497"/>
      <c r="G81" s="497"/>
      <c r="H81" s="497"/>
      <c r="I81" s="497"/>
      <c r="J81" s="497"/>
      <c r="K81" s="497"/>
      <c r="L81" s="493"/>
      <c r="M81" s="493"/>
      <c r="N81" s="493"/>
      <c r="O81" s="493"/>
      <c r="P81" s="493"/>
      <c r="Q81" s="493"/>
      <c r="R81" s="494">
        <f t="shared" si="14"/>
        <v>0.7</v>
      </c>
      <c r="S81" s="493">
        <f t="shared" si="15"/>
        <v>0</v>
      </c>
      <c r="T81" s="494"/>
      <c r="U81" s="493"/>
      <c r="V81" s="493"/>
      <c r="W81" s="7"/>
    </row>
    <row r="82" spans="1:23" ht="31.5" x14ac:dyDescent="0.25">
      <c r="A82" s="415">
        <v>14</v>
      </c>
      <c r="B82" s="403" t="s">
        <v>265</v>
      </c>
      <c r="C82" s="493">
        <v>3.7</v>
      </c>
      <c r="D82" s="492">
        <f t="shared" si="12"/>
        <v>0</v>
      </c>
      <c r="E82" s="492">
        <f t="shared" si="13"/>
        <v>0</v>
      </c>
      <c r="F82" s="497"/>
      <c r="G82" s="497"/>
      <c r="H82" s="497"/>
      <c r="I82" s="497"/>
      <c r="J82" s="497"/>
      <c r="K82" s="497"/>
      <c r="L82" s="493"/>
      <c r="M82" s="493"/>
      <c r="N82" s="493"/>
      <c r="O82" s="493"/>
      <c r="P82" s="493"/>
      <c r="Q82" s="493"/>
      <c r="R82" s="494">
        <f t="shared" si="14"/>
        <v>3.7</v>
      </c>
      <c r="S82" s="493">
        <f t="shared" si="15"/>
        <v>0</v>
      </c>
      <c r="T82" s="494"/>
      <c r="U82" s="493"/>
      <c r="V82" s="493"/>
      <c r="W82" s="7"/>
    </row>
    <row r="83" spans="1:23" ht="31.5" x14ac:dyDescent="0.25">
      <c r="A83" s="415">
        <v>15</v>
      </c>
      <c r="B83" s="403" t="s">
        <v>266</v>
      </c>
      <c r="C83" s="493">
        <v>0.8</v>
      </c>
      <c r="D83" s="492">
        <f t="shared" si="12"/>
        <v>0</v>
      </c>
      <c r="E83" s="492">
        <f t="shared" si="13"/>
        <v>0</v>
      </c>
      <c r="F83" s="497"/>
      <c r="G83" s="497"/>
      <c r="H83" s="497"/>
      <c r="I83" s="497"/>
      <c r="J83" s="497"/>
      <c r="K83" s="497"/>
      <c r="L83" s="493"/>
      <c r="M83" s="493"/>
      <c r="N83" s="493"/>
      <c r="O83" s="493"/>
      <c r="P83" s="493"/>
      <c r="Q83" s="493"/>
      <c r="R83" s="494">
        <f t="shared" si="14"/>
        <v>0.8</v>
      </c>
      <c r="S83" s="493">
        <f t="shared" si="15"/>
        <v>0</v>
      </c>
      <c r="T83" s="494"/>
      <c r="U83" s="493"/>
      <c r="V83" s="493"/>
      <c r="W83" s="7"/>
    </row>
    <row r="84" spans="1:23" ht="47.25" x14ac:dyDescent="0.25">
      <c r="A84" s="415">
        <v>16</v>
      </c>
      <c r="B84" s="403" t="s">
        <v>267</v>
      </c>
      <c r="C84" s="493">
        <v>6.5</v>
      </c>
      <c r="D84" s="492">
        <f t="shared" si="12"/>
        <v>0</v>
      </c>
      <c r="E84" s="492">
        <f t="shared" si="13"/>
        <v>0</v>
      </c>
      <c r="F84" s="497"/>
      <c r="G84" s="497"/>
      <c r="H84" s="497"/>
      <c r="I84" s="497"/>
      <c r="J84" s="497"/>
      <c r="K84" s="497"/>
      <c r="L84" s="493"/>
      <c r="M84" s="493"/>
      <c r="N84" s="493"/>
      <c r="O84" s="493"/>
      <c r="P84" s="493"/>
      <c r="Q84" s="493"/>
      <c r="R84" s="494">
        <f t="shared" si="14"/>
        <v>6.5</v>
      </c>
      <c r="S84" s="493">
        <f t="shared" si="15"/>
        <v>0</v>
      </c>
      <c r="T84" s="494"/>
      <c r="U84" s="493"/>
      <c r="V84" s="493"/>
      <c r="W84" s="7"/>
    </row>
    <row r="85" spans="1:23" ht="47.25" x14ac:dyDescent="0.25">
      <c r="A85" s="415">
        <v>17</v>
      </c>
      <c r="B85" s="403" t="s">
        <v>268</v>
      </c>
      <c r="C85" s="493">
        <v>1.4</v>
      </c>
      <c r="D85" s="492">
        <f t="shared" si="12"/>
        <v>0</v>
      </c>
      <c r="E85" s="492">
        <f t="shared" si="13"/>
        <v>0</v>
      </c>
      <c r="F85" s="497"/>
      <c r="G85" s="497"/>
      <c r="H85" s="497"/>
      <c r="I85" s="497"/>
      <c r="J85" s="497"/>
      <c r="K85" s="497"/>
      <c r="L85" s="493"/>
      <c r="M85" s="493"/>
      <c r="N85" s="493"/>
      <c r="O85" s="493"/>
      <c r="P85" s="493"/>
      <c r="Q85" s="493"/>
      <c r="R85" s="494">
        <f t="shared" si="14"/>
        <v>1.4</v>
      </c>
      <c r="S85" s="493">
        <f t="shared" si="15"/>
        <v>0</v>
      </c>
      <c r="T85" s="494"/>
      <c r="U85" s="493"/>
      <c r="V85" s="493"/>
      <c r="W85" s="7"/>
    </row>
    <row r="86" spans="1:23" ht="47.25" x14ac:dyDescent="0.25">
      <c r="A86" s="415">
        <v>18</v>
      </c>
      <c r="B86" s="404" t="s">
        <v>269</v>
      </c>
      <c r="C86" s="493">
        <v>1.3</v>
      </c>
      <c r="D86" s="492">
        <f t="shared" si="12"/>
        <v>0</v>
      </c>
      <c r="E86" s="492">
        <f t="shared" si="13"/>
        <v>0</v>
      </c>
      <c r="F86" s="497"/>
      <c r="G86" s="497"/>
      <c r="H86" s="497"/>
      <c r="I86" s="497"/>
      <c r="J86" s="497"/>
      <c r="K86" s="497"/>
      <c r="L86" s="493"/>
      <c r="M86" s="493"/>
      <c r="N86" s="493"/>
      <c r="O86" s="493"/>
      <c r="P86" s="493"/>
      <c r="Q86" s="493"/>
      <c r="R86" s="494">
        <f t="shared" si="14"/>
        <v>1.3</v>
      </c>
      <c r="S86" s="493">
        <f t="shared" si="15"/>
        <v>0</v>
      </c>
      <c r="T86" s="494"/>
      <c r="U86" s="493"/>
      <c r="V86" s="493"/>
      <c r="W86" s="7"/>
    </row>
    <row r="87" spans="1:23" ht="47.25" x14ac:dyDescent="0.25">
      <c r="A87" s="415">
        <v>19</v>
      </c>
      <c r="B87" s="403" t="s">
        <v>270</v>
      </c>
      <c r="C87" s="493">
        <v>0.9</v>
      </c>
      <c r="D87" s="492">
        <f t="shared" si="12"/>
        <v>0</v>
      </c>
      <c r="E87" s="492">
        <f t="shared" si="13"/>
        <v>0</v>
      </c>
      <c r="F87" s="497"/>
      <c r="G87" s="497"/>
      <c r="H87" s="497"/>
      <c r="I87" s="497"/>
      <c r="J87" s="497"/>
      <c r="K87" s="497"/>
      <c r="L87" s="493"/>
      <c r="M87" s="493"/>
      <c r="N87" s="493"/>
      <c r="O87" s="493"/>
      <c r="P87" s="493"/>
      <c r="Q87" s="493"/>
      <c r="R87" s="494">
        <f t="shared" si="14"/>
        <v>0.9</v>
      </c>
      <c r="S87" s="493">
        <f t="shared" si="15"/>
        <v>0</v>
      </c>
      <c r="T87" s="494"/>
      <c r="U87" s="493"/>
      <c r="V87" s="493"/>
      <c r="W87" s="7"/>
    </row>
    <row r="88" spans="1:23" ht="31.5" x14ac:dyDescent="0.25">
      <c r="A88" s="415">
        <v>20</v>
      </c>
      <c r="B88" s="404" t="s">
        <v>271</v>
      </c>
      <c r="C88" s="493">
        <v>18.3</v>
      </c>
      <c r="D88" s="492">
        <f t="shared" si="12"/>
        <v>18.3</v>
      </c>
      <c r="E88" s="492">
        <f t="shared" si="13"/>
        <v>0</v>
      </c>
      <c r="F88" s="497"/>
      <c r="G88" s="497"/>
      <c r="H88" s="497"/>
      <c r="I88" s="497"/>
      <c r="J88" s="497">
        <v>18.3</v>
      </c>
      <c r="K88" s="497"/>
      <c r="L88" s="493"/>
      <c r="M88" s="493"/>
      <c r="N88" s="493"/>
      <c r="O88" s="493"/>
      <c r="P88" s="493"/>
      <c r="Q88" s="493"/>
      <c r="R88" s="494">
        <f t="shared" si="14"/>
        <v>18.3</v>
      </c>
      <c r="S88" s="493">
        <f t="shared" si="15"/>
        <v>0</v>
      </c>
      <c r="T88" s="494"/>
      <c r="U88" s="493"/>
      <c r="V88" s="493"/>
      <c r="W88" s="7"/>
    </row>
    <row r="89" spans="1:23" ht="31.5" x14ac:dyDescent="0.25">
      <c r="A89" s="415">
        <v>21</v>
      </c>
      <c r="B89" s="404" t="s">
        <v>272</v>
      </c>
      <c r="C89" s="493">
        <v>0.5</v>
      </c>
      <c r="D89" s="492">
        <f t="shared" si="12"/>
        <v>0</v>
      </c>
      <c r="E89" s="492">
        <f t="shared" si="13"/>
        <v>0</v>
      </c>
      <c r="F89" s="497"/>
      <c r="G89" s="497"/>
      <c r="H89" s="497"/>
      <c r="I89" s="497"/>
      <c r="J89" s="497"/>
      <c r="K89" s="497"/>
      <c r="L89" s="493"/>
      <c r="M89" s="493"/>
      <c r="N89" s="493"/>
      <c r="O89" s="493"/>
      <c r="P89" s="493"/>
      <c r="Q89" s="493"/>
      <c r="R89" s="494">
        <f t="shared" si="14"/>
        <v>0.5</v>
      </c>
      <c r="S89" s="493">
        <f t="shared" si="15"/>
        <v>0</v>
      </c>
      <c r="T89" s="494"/>
      <c r="U89" s="493"/>
      <c r="V89" s="493"/>
      <c r="W89" s="7"/>
    </row>
    <row r="90" spans="1:23" ht="47.25" x14ac:dyDescent="0.25">
      <c r="A90" s="415">
        <v>22</v>
      </c>
      <c r="B90" s="403" t="s">
        <v>273</v>
      </c>
      <c r="C90" s="493">
        <v>9.8000000000000007</v>
      </c>
      <c r="D90" s="492">
        <f t="shared" si="12"/>
        <v>9.8000000000000007</v>
      </c>
      <c r="E90" s="492">
        <f t="shared" si="13"/>
        <v>0</v>
      </c>
      <c r="F90" s="497"/>
      <c r="G90" s="497"/>
      <c r="H90" s="497"/>
      <c r="I90" s="497"/>
      <c r="J90" s="497">
        <v>9.8000000000000007</v>
      </c>
      <c r="K90" s="497"/>
      <c r="L90" s="493"/>
      <c r="M90" s="493"/>
      <c r="N90" s="493"/>
      <c r="O90" s="493"/>
      <c r="P90" s="493"/>
      <c r="Q90" s="493"/>
      <c r="R90" s="494">
        <f t="shared" si="14"/>
        <v>9.8000000000000007</v>
      </c>
      <c r="S90" s="493">
        <f t="shared" si="15"/>
        <v>0</v>
      </c>
      <c r="T90" s="494"/>
      <c r="U90" s="493"/>
      <c r="V90" s="493"/>
      <c r="W90" s="7"/>
    </row>
    <row r="91" spans="1:23" ht="31.5" x14ac:dyDescent="0.25">
      <c r="A91" s="415">
        <v>23</v>
      </c>
      <c r="B91" s="403" t="s">
        <v>274</v>
      </c>
      <c r="C91" s="494">
        <v>1</v>
      </c>
      <c r="D91" s="498">
        <f t="shared" si="12"/>
        <v>1</v>
      </c>
      <c r="E91" s="492">
        <f t="shared" si="13"/>
        <v>0</v>
      </c>
      <c r="F91" s="497"/>
      <c r="G91" s="497"/>
      <c r="H91" s="497"/>
      <c r="I91" s="497"/>
      <c r="J91" s="543">
        <v>1</v>
      </c>
      <c r="K91" s="497"/>
      <c r="L91" s="493"/>
      <c r="M91" s="493"/>
      <c r="N91" s="493"/>
      <c r="O91" s="493"/>
      <c r="P91" s="493"/>
      <c r="Q91" s="493"/>
      <c r="R91" s="494">
        <f t="shared" si="14"/>
        <v>1</v>
      </c>
      <c r="S91" s="493">
        <f t="shared" si="15"/>
        <v>0</v>
      </c>
      <c r="T91" s="494"/>
      <c r="U91" s="493"/>
      <c r="V91" s="493"/>
      <c r="W91" s="7"/>
    </row>
    <row r="92" spans="1:23" ht="47.25" x14ac:dyDescent="0.25">
      <c r="A92" s="415">
        <v>24</v>
      </c>
      <c r="B92" s="405" t="s">
        <v>275</v>
      </c>
      <c r="C92" s="494">
        <v>12.3</v>
      </c>
      <c r="D92" s="492">
        <f t="shared" si="12"/>
        <v>0</v>
      </c>
      <c r="E92" s="492">
        <f t="shared" si="13"/>
        <v>0</v>
      </c>
      <c r="F92" s="497"/>
      <c r="G92" s="497"/>
      <c r="H92" s="497"/>
      <c r="I92" s="497"/>
      <c r="J92" s="497"/>
      <c r="K92" s="497"/>
      <c r="L92" s="493"/>
      <c r="M92" s="493"/>
      <c r="N92" s="493"/>
      <c r="O92" s="493"/>
      <c r="P92" s="493"/>
      <c r="Q92" s="493"/>
      <c r="R92" s="494">
        <f t="shared" si="14"/>
        <v>12.3</v>
      </c>
      <c r="S92" s="493">
        <f t="shared" si="15"/>
        <v>0</v>
      </c>
      <c r="T92" s="494"/>
      <c r="U92" s="493"/>
      <c r="V92" s="493"/>
      <c r="W92" s="7"/>
    </row>
    <row r="93" spans="1:23" ht="47.25" x14ac:dyDescent="0.25">
      <c r="A93" s="415">
        <v>25</v>
      </c>
      <c r="B93" s="403" t="s">
        <v>282</v>
      </c>
      <c r="C93" s="494">
        <v>7.2</v>
      </c>
      <c r="D93" s="492">
        <f t="shared" si="12"/>
        <v>0</v>
      </c>
      <c r="E93" s="492">
        <f t="shared" si="13"/>
        <v>0</v>
      </c>
      <c r="F93" s="497"/>
      <c r="G93" s="497"/>
      <c r="H93" s="497"/>
      <c r="I93" s="497"/>
      <c r="J93" s="497"/>
      <c r="K93" s="497"/>
      <c r="L93" s="493"/>
      <c r="M93" s="493"/>
      <c r="N93" s="493"/>
      <c r="O93" s="493"/>
      <c r="P93" s="493"/>
      <c r="Q93" s="493"/>
      <c r="R93" s="494">
        <f t="shared" si="14"/>
        <v>7.2</v>
      </c>
      <c r="S93" s="493">
        <f t="shared" si="15"/>
        <v>0</v>
      </c>
      <c r="T93" s="494"/>
      <c r="U93" s="493"/>
      <c r="V93" s="493"/>
      <c r="W93" s="7"/>
    </row>
    <row r="94" spans="1:23" ht="31.5" x14ac:dyDescent="0.25">
      <c r="A94" s="415">
        <v>26</v>
      </c>
      <c r="B94" s="403" t="s">
        <v>283</v>
      </c>
      <c r="C94" s="494">
        <v>4.7</v>
      </c>
      <c r="D94" s="492">
        <f t="shared" si="12"/>
        <v>0</v>
      </c>
      <c r="E94" s="492">
        <f t="shared" si="13"/>
        <v>0</v>
      </c>
      <c r="F94" s="497"/>
      <c r="G94" s="497"/>
      <c r="H94" s="497"/>
      <c r="I94" s="497"/>
      <c r="J94" s="497"/>
      <c r="K94" s="497"/>
      <c r="L94" s="493"/>
      <c r="M94" s="493"/>
      <c r="N94" s="493"/>
      <c r="O94" s="493"/>
      <c r="P94" s="493"/>
      <c r="Q94" s="493"/>
      <c r="R94" s="494">
        <f t="shared" si="14"/>
        <v>4.7</v>
      </c>
      <c r="S94" s="493">
        <f t="shared" si="15"/>
        <v>0</v>
      </c>
      <c r="T94" s="494"/>
      <c r="U94" s="493"/>
      <c r="V94" s="493"/>
      <c r="W94" s="7"/>
    </row>
    <row r="95" spans="1:23" ht="47.25" x14ac:dyDescent="0.25">
      <c r="A95" s="415">
        <v>27</v>
      </c>
      <c r="B95" s="403" t="s">
        <v>284</v>
      </c>
      <c r="C95" s="494">
        <v>2.7</v>
      </c>
      <c r="D95" s="492">
        <f t="shared" si="12"/>
        <v>0</v>
      </c>
      <c r="E95" s="492">
        <f t="shared" si="13"/>
        <v>0</v>
      </c>
      <c r="F95" s="497"/>
      <c r="G95" s="497"/>
      <c r="H95" s="497"/>
      <c r="I95" s="497"/>
      <c r="J95" s="497"/>
      <c r="K95" s="497"/>
      <c r="L95" s="493"/>
      <c r="M95" s="493"/>
      <c r="N95" s="493"/>
      <c r="O95" s="493"/>
      <c r="P95" s="493"/>
      <c r="Q95" s="493"/>
      <c r="R95" s="494">
        <f t="shared" si="14"/>
        <v>2.7</v>
      </c>
      <c r="S95" s="493">
        <f t="shared" si="15"/>
        <v>0</v>
      </c>
      <c r="T95" s="494"/>
      <c r="U95" s="493"/>
      <c r="V95" s="493"/>
      <c r="W95" s="7"/>
    </row>
    <row r="96" spans="1:23" ht="15.75" customHeight="1" x14ac:dyDescent="0.25">
      <c r="A96" s="1844" t="s">
        <v>393</v>
      </c>
      <c r="B96" s="1471"/>
      <c r="C96" s="497"/>
      <c r="D96" s="492"/>
      <c r="E96" s="497"/>
      <c r="F96" s="497"/>
      <c r="G96" s="497"/>
      <c r="H96" s="497"/>
      <c r="I96" s="497"/>
      <c r="J96" s="497"/>
      <c r="K96" s="497"/>
      <c r="L96" s="493"/>
      <c r="M96" s="493"/>
      <c r="N96" s="493"/>
      <c r="O96" s="493"/>
      <c r="P96" s="493"/>
      <c r="Q96" s="493"/>
      <c r="R96" s="493"/>
      <c r="S96" s="493"/>
      <c r="T96" s="493"/>
      <c r="U96" s="493"/>
      <c r="V96" s="493"/>
      <c r="W96" s="7"/>
    </row>
    <row r="97" spans="1:23" ht="31.5" x14ac:dyDescent="0.25">
      <c r="A97" s="477"/>
      <c r="B97" s="26" t="s">
        <v>423</v>
      </c>
      <c r="C97" s="492"/>
      <c r="D97" s="497"/>
      <c r="E97" s="497"/>
      <c r="F97" s="497"/>
      <c r="G97" s="497"/>
      <c r="H97" s="497"/>
      <c r="I97" s="497"/>
      <c r="J97" s="497"/>
      <c r="K97" s="497"/>
      <c r="L97" s="493"/>
      <c r="M97" s="493"/>
      <c r="N97" s="493"/>
      <c r="O97" s="493"/>
      <c r="P97" s="493"/>
      <c r="Q97" s="493"/>
      <c r="R97" s="493"/>
      <c r="S97" s="493"/>
      <c r="T97" s="493"/>
      <c r="U97" s="493"/>
      <c r="V97" s="493"/>
      <c r="W97" s="7"/>
    </row>
    <row r="98" spans="1:23" ht="18.75" x14ac:dyDescent="0.25">
      <c r="A98" s="415">
        <v>1</v>
      </c>
      <c r="B98" s="5" t="s">
        <v>331</v>
      </c>
      <c r="C98" s="497"/>
      <c r="D98" s="497"/>
      <c r="E98" s="497"/>
      <c r="F98" s="497"/>
      <c r="G98" s="497"/>
      <c r="H98" s="497"/>
      <c r="I98" s="497"/>
      <c r="J98" s="497"/>
      <c r="K98" s="497"/>
      <c r="L98" s="493"/>
      <c r="M98" s="493"/>
      <c r="N98" s="493"/>
      <c r="O98" s="493"/>
      <c r="P98" s="493"/>
      <c r="Q98" s="493"/>
      <c r="R98" s="493"/>
      <c r="S98" s="493"/>
      <c r="T98" s="493"/>
      <c r="U98" s="493"/>
      <c r="V98" s="493"/>
      <c r="W98" s="7"/>
    </row>
    <row r="99" spans="1:23" hidden="1" x14ac:dyDescent="0.25">
      <c r="A99" s="478"/>
      <c r="B99" s="90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</row>
    <row r="100" spans="1:23" x14ac:dyDescent="0.25">
      <c r="A100" s="478"/>
      <c r="B100" s="91" t="s">
        <v>603</v>
      </c>
      <c r="C100" s="39"/>
      <c r="D100" s="90"/>
      <c r="E100" s="90"/>
      <c r="F100" s="90"/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  <c r="V100" s="90"/>
      <c r="W100" s="90"/>
    </row>
    <row r="101" spans="1:23" ht="15.75" customHeight="1" x14ac:dyDescent="0.25">
      <c r="A101" s="478"/>
      <c r="B101" s="1467" t="s">
        <v>608</v>
      </c>
      <c r="C101" s="1467"/>
      <c r="D101" s="1467"/>
      <c r="E101" s="1467"/>
      <c r="F101" s="1467"/>
      <c r="G101" s="90"/>
      <c r="H101" s="90"/>
      <c r="I101" s="90"/>
      <c r="J101" s="90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  <c r="V101" s="90"/>
      <c r="W101" s="90"/>
    </row>
    <row r="102" spans="1:23" x14ac:dyDescent="0.25">
      <c r="A102" s="479"/>
      <c r="B102" s="1" t="s">
        <v>609</v>
      </c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</row>
    <row r="103" spans="1:23" x14ac:dyDescent="0.25">
      <c r="A103" s="47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</row>
    <row r="104" spans="1:23" ht="15.75" hidden="1" customHeight="1" x14ac:dyDescent="0.25">
      <c r="A104" s="479"/>
      <c r="B104" s="1466" t="s">
        <v>610</v>
      </c>
      <c r="C104" s="1466"/>
      <c r="D104" s="1466"/>
      <c r="E104" s="1466"/>
      <c r="F104" s="1466"/>
      <c r="G104" s="1466"/>
      <c r="H104" s="1466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</row>
    <row r="105" spans="1:23" ht="15.75" customHeight="1" x14ac:dyDescent="0.25">
      <c r="A105" s="479"/>
      <c r="B105" s="192"/>
      <c r="C105" s="192"/>
      <c r="D105" s="192"/>
      <c r="E105" s="192"/>
      <c r="F105" s="192"/>
      <c r="G105" s="192"/>
      <c r="H105" s="192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</row>
    <row r="106" spans="1:23" ht="15.75" customHeight="1" x14ac:dyDescent="0.25">
      <c r="A106" s="479"/>
      <c r="B106" s="499" t="s">
        <v>834</v>
      </c>
      <c r="C106" s="499"/>
      <c r="D106" s="499"/>
      <c r="E106" s="499"/>
      <c r="F106" s="499"/>
      <c r="G106" s="499"/>
      <c r="H106" s="499"/>
      <c r="I106" s="29"/>
      <c r="J106" s="29"/>
      <c r="K106" s="29"/>
      <c r="L106" s="1817" t="s">
        <v>833</v>
      </c>
      <c r="M106" s="1817"/>
      <c r="N106" s="1817"/>
      <c r="O106" s="1817"/>
      <c r="P106" s="29"/>
      <c r="Q106" s="29"/>
      <c r="R106" s="29"/>
      <c r="S106" s="29"/>
      <c r="T106" s="29"/>
      <c r="U106" s="29"/>
      <c r="V106" s="29"/>
      <c r="W106" s="29"/>
    </row>
    <row r="107" spans="1:23" x14ac:dyDescent="0.25">
      <c r="A107" s="479"/>
      <c r="B107" s="13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</row>
    <row r="108" spans="1:23" x14ac:dyDescent="0.25">
      <c r="A108" s="479"/>
      <c r="B108" s="29"/>
      <c r="C108" s="29"/>
      <c r="D108" s="29">
        <f>SUM(D66,D34:D48)</f>
        <v>66.2</v>
      </c>
      <c r="E108" s="29">
        <f t="shared" ref="E108:M108" si="16">SUM(E66,E34:E48)</f>
        <v>0</v>
      </c>
      <c r="F108" s="29">
        <f t="shared" si="16"/>
        <v>0</v>
      </c>
      <c r="G108" s="29">
        <f t="shared" si="16"/>
        <v>0</v>
      </c>
      <c r="H108" s="29">
        <f t="shared" si="16"/>
        <v>0</v>
      </c>
      <c r="I108" s="29">
        <f t="shared" si="16"/>
        <v>0</v>
      </c>
      <c r="J108" s="29">
        <f t="shared" si="16"/>
        <v>39.700000000000003</v>
      </c>
      <c r="K108" s="29">
        <f t="shared" si="16"/>
        <v>0</v>
      </c>
      <c r="L108" s="29">
        <f t="shared" si="16"/>
        <v>26.5</v>
      </c>
      <c r="M108" s="29">
        <f t="shared" si="16"/>
        <v>0</v>
      </c>
      <c r="N108" s="29"/>
      <c r="O108" s="29"/>
      <c r="P108" s="29"/>
      <c r="Q108" s="29"/>
      <c r="R108" s="29"/>
      <c r="S108" s="29"/>
      <c r="T108" s="29"/>
      <c r="U108" s="29"/>
      <c r="V108" s="29"/>
      <c r="W108" s="29"/>
    </row>
    <row r="109" spans="1:23" x14ac:dyDescent="0.25">
      <c r="A109" s="480"/>
    </row>
    <row r="110" spans="1:23" x14ac:dyDescent="0.25">
      <c r="A110" s="481"/>
      <c r="C110" s="21"/>
      <c r="D110" s="1">
        <f>SUM(D22:D33,D49:D50,D56)</f>
        <v>34.9</v>
      </c>
      <c r="E110" s="1">
        <f t="shared" ref="E110:M110" si="17">SUM(E22:E33,E49:E50,E56)</f>
        <v>9.7999999999999989</v>
      </c>
      <c r="F110" s="1">
        <f t="shared" si="17"/>
        <v>0</v>
      </c>
      <c r="G110" s="1">
        <f t="shared" si="17"/>
        <v>9.7999999999999989</v>
      </c>
      <c r="H110" s="1">
        <f t="shared" si="17"/>
        <v>0.7</v>
      </c>
      <c r="I110" s="1">
        <f t="shared" si="17"/>
        <v>0</v>
      </c>
      <c r="J110" s="1">
        <f t="shared" si="17"/>
        <v>20.7</v>
      </c>
      <c r="K110" s="1">
        <f t="shared" si="17"/>
        <v>0</v>
      </c>
      <c r="L110" s="1">
        <f t="shared" si="17"/>
        <v>13.5</v>
      </c>
      <c r="M110" s="1">
        <f t="shared" si="17"/>
        <v>0</v>
      </c>
    </row>
    <row r="111" spans="1:23" x14ac:dyDescent="0.25">
      <c r="D111" s="24"/>
      <c r="G111" s="25"/>
      <c r="I111" s="23"/>
      <c r="J111" s="23"/>
      <c r="K111" s="23"/>
      <c r="M111" s="32"/>
      <c r="N111" s="222"/>
      <c r="O111" s="222"/>
      <c r="P111" s="222"/>
      <c r="Q111" s="222"/>
      <c r="R111" s="32"/>
      <c r="S111" s="32"/>
      <c r="T111" s="32"/>
      <c r="U111" s="32"/>
      <c r="V111" s="32"/>
      <c r="W111" s="32"/>
    </row>
    <row r="112" spans="1:23" x14ac:dyDescent="0.25">
      <c r="A112" s="482"/>
      <c r="D112" s="16"/>
      <c r="I112" s="16"/>
    </row>
  </sheetData>
  <mergeCells count="23">
    <mergeCell ref="L106:O106"/>
    <mergeCell ref="F17:G17"/>
    <mergeCell ref="H17:I17"/>
    <mergeCell ref="B101:F101"/>
    <mergeCell ref="B104:H104"/>
    <mergeCell ref="D17:E17"/>
    <mergeCell ref="A96:B96"/>
    <mergeCell ref="A6:W6"/>
    <mergeCell ref="A16:A18"/>
    <mergeCell ref="B16:B18"/>
    <mergeCell ref="C16:C18"/>
    <mergeCell ref="D16:M16"/>
    <mergeCell ref="U17:V17"/>
    <mergeCell ref="A14:W14"/>
    <mergeCell ref="W16:W18"/>
    <mergeCell ref="L17:M17"/>
    <mergeCell ref="S17:S18"/>
    <mergeCell ref="S16:V16"/>
    <mergeCell ref="P16:Q17"/>
    <mergeCell ref="R16:R18"/>
    <mergeCell ref="J17:K17"/>
    <mergeCell ref="N16:O17"/>
    <mergeCell ref="T17:T18"/>
  </mergeCells>
  <phoneticPr fontId="0" type="noConversion"/>
  <pageMargins left="0.7" right="0.7" top="0.75" bottom="0.75" header="0.3" footer="0.3"/>
  <pageSetup paperSize="9" scale="4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10"/>
  <sheetViews>
    <sheetView topLeftCell="K7" zoomScale="70" zoomScaleNormal="70" workbookViewId="0">
      <selection activeCell="N26" sqref="N26"/>
    </sheetView>
  </sheetViews>
  <sheetFormatPr defaultColWidth="9" defaultRowHeight="15.75" x14ac:dyDescent="0.25"/>
  <cols>
    <col min="1" max="1" width="9" style="1"/>
    <col min="2" max="2" width="36.875" style="1" bestFit="1" customWidth="1"/>
    <col min="3" max="3" width="7.125" style="1" customWidth="1"/>
    <col min="4" max="4" width="6" style="1" customWidth="1"/>
    <col min="5" max="5" width="5.75" style="17" customWidth="1"/>
    <col min="6" max="6" width="10.5" style="17" customWidth="1"/>
    <col min="7" max="7" width="7.5" style="17" customWidth="1"/>
    <col min="8" max="8" width="6.375" style="1" customWidth="1"/>
    <col min="9" max="9" width="6.5" style="1" customWidth="1"/>
    <col min="10" max="10" width="6.375" style="1" customWidth="1"/>
    <col min="11" max="11" width="7.875" style="1" customWidth="1"/>
    <col min="12" max="12" width="7.75" style="1" customWidth="1"/>
    <col min="13" max="16" width="6.5" style="1" customWidth="1"/>
    <col min="17" max="17" width="6.875" style="1" customWidth="1"/>
    <col min="18" max="18" width="9" style="1"/>
    <col min="19" max="19" width="6.125" style="1" customWidth="1"/>
    <col min="20" max="20" width="7.5" style="1" customWidth="1"/>
    <col min="21" max="21" width="7.625" style="1" customWidth="1"/>
    <col min="22" max="22" width="7.75" style="1" customWidth="1"/>
    <col min="23" max="23" width="10.125" style="1" bestFit="1" customWidth="1"/>
    <col min="24" max="24" width="12" style="1" customWidth="1"/>
    <col min="25" max="25" width="10.25" style="1" bestFit="1" customWidth="1"/>
    <col min="26" max="26" width="8.75" style="1" bestFit="1" customWidth="1"/>
    <col min="27" max="27" width="7.75" style="1" customWidth="1"/>
    <col min="28" max="28" width="9.125" style="1" customWidth="1"/>
    <col min="29" max="29" width="9.875" style="1" customWidth="1"/>
    <col min="30" max="30" width="7.75" style="1" customWidth="1"/>
    <col min="31" max="31" width="9.375" style="1" customWidth="1"/>
    <col min="32" max="32" width="9" style="1"/>
    <col min="33" max="33" width="5.875" style="1" customWidth="1"/>
    <col min="34" max="34" width="7.125" style="1" customWidth="1"/>
    <col min="35" max="35" width="8.125" style="1" customWidth="1"/>
    <col min="36" max="36" width="10.25" style="1" customWidth="1"/>
    <col min="37" max="16384" width="9" style="1"/>
  </cols>
  <sheetData>
    <row r="1" spans="1:36" hidden="1" x14ac:dyDescent="0.25">
      <c r="AJ1" s="4" t="s">
        <v>5</v>
      </c>
    </row>
    <row r="2" spans="1:36" hidden="1" x14ac:dyDescent="0.25">
      <c r="AJ2" s="4" t="s">
        <v>595</v>
      </c>
    </row>
    <row r="3" spans="1:36" hidden="1" x14ac:dyDescent="0.25">
      <c r="AJ3" s="4" t="s">
        <v>613</v>
      </c>
    </row>
    <row r="4" spans="1:36" hidden="1" x14ac:dyDescent="0.25">
      <c r="AI4" s="4"/>
    </row>
    <row r="5" spans="1:36" hidden="1" x14ac:dyDescent="0.25"/>
    <row r="6" spans="1:36" ht="33" hidden="1" customHeight="1" x14ac:dyDescent="0.25">
      <c r="A6" s="1801" t="s">
        <v>134</v>
      </c>
      <c r="B6" s="1801"/>
      <c r="C6" s="1801"/>
      <c r="D6" s="1801"/>
      <c r="E6" s="1801"/>
      <c r="F6" s="1801"/>
      <c r="G6" s="1801"/>
      <c r="H6" s="1801"/>
      <c r="I6" s="1801"/>
      <c r="J6" s="1801"/>
      <c r="K6" s="1801"/>
      <c r="L6" s="1801"/>
      <c r="M6" s="1801"/>
      <c r="N6" s="1801"/>
      <c r="O6" s="1801"/>
      <c r="P6" s="1801"/>
      <c r="Q6" s="1801"/>
      <c r="R6" s="1801"/>
      <c r="S6" s="1801"/>
      <c r="T6" s="1801"/>
      <c r="U6" s="1801"/>
      <c r="V6" s="1801"/>
      <c r="W6" s="1801"/>
      <c r="X6" s="1801"/>
      <c r="Y6" s="1801"/>
      <c r="Z6" s="1801"/>
      <c r="AA6" s="1801"/>
      <c r="AB6" s="1801"/>
      <c r="AC6" s="1801"/>
      <c r="AD6" s="1801"/>
      <c r="AE6" s="1801"/>
      <c r="AF6" s="1801"/>
      <c r="AG6" s="1801"/>
      <c r="AH6" s="1801"/>
      <c r="AI6" s="1801"/>
      <c r="AJ6" s="1801"/>
    </row>
    <row r="7" spans="1:36" x14ac:dyDescent="0.25">
      <c r="A7" s="290"/>
      <c r="B7" s="290"/>
      <c r="C7" s="290"/>
      <c r="D7" s="290"/>
      <c r="E7" s="290"/>
      <c r="F7" s="290"/>
      <c r="G7" s="290"/>
      <c r="H7" s="290"/>
      <c r="I7" s="290"/>
      <c r="J7" s="290"/>
      <c r="K7" s="290"/>
      <c r="L7" s="290"/>
      <c r="M7" s="290"/>
      <c r="N7" s="290"/>
      <c r="O7" s="290"/>
      <c r="P7" s="290"/>
      <c r="Q7" s="290"/>
      <c r="R7" s="290"/>
      <c r="S7" s="290"/>
      <c r="T7" s="290"/>
      <c r="U7" s="290"/>
      <c r="V7" s="290"/>
      <c r="W7" s="290"/>
      <c r="X7" s="290"/>
      <c r="Y7" s="290"/>
      <c r="Z7" s="290"/>
      <c r="AA7" s="290"/>
      <c r="AB7" s="290"/>
      <c r="AC7" s="290"/>
      <c r="AD7" s="290"/>
      <c r="AE7" s="290"/>
      <c r="AF7" s="290"/>
      <c r="AG7" s="290"/>
      <c r="AH7" s="290"/>
      <c r="AI7" s="290"/>
      <c r="AJ7" s="290"/>
    </row>
    <row r="8" spans="1:36" x14ac:dyDescent="0.25">
      <c r="AH8" s="16"/>
      <c r="AI8" s="16"/>
      <c r="AJ8" s="19" t="s">
        <v>596</v>
      </c>
    </row>
    <row r="9" spans="1:36" x14ac:dyDescent="0.25">
      <c r="AH9" s="16" t="s">
        <v>196</v>
      </c>
      <c r="AI9" s="16"/>
      <c r="AJ9" s="19"/>
    </row>
    <row r="10" spans="1:36" x14ac:dyDescent="0.25">
      <c r="AH10" s="16"/>
      <c r="AI10" s="16"/>
      <c r="AJ10" s="19"/>
    </row>
    <row r="11" spans="1:36" x14ac:dyDescent="0.25">
      <c r="AH11" s="1469" t="s">
        <v>191</v>
      </c>
      <c r="AI11" s="1469"/>
      <c r="AJ11" s="1469"/>
    </row>
    <row r="12" spans="1:36" x14ac:dyDescent="0.25">
      <c r="AH12" s="16"/>
      <c r="AI12" s="16"/>
      <c r="AJ12" s="19" t="s">
        <v>409</v>
      </c>
    </row>
    <row r="13" spans="1:36" x14ac:dyDescent="0.25">
      <c r="AJ13" s="4" t="s">
        <v>600</v>
      </c>
    </row>
    <row r="14" spans="1:36" x14ac:dyDescent="0.25">
      <c r="A14" s="1801" t="s">
        <v>410</v>
      </c>
      <c r="B14" s="1801"/>
      <c r="C14" s="1801"/>
      <c r="D14" s="1801"/>
      <c r="E14" s="1801"/>
      <c r="F14" s="1801"/>
      <c r="G14" s="1801"/>
      <c r="H14" s="1801"/>
      <c r="I14" s="1801"/>
      <c r="J14" s="1801"/>
      <c r="K14" s="1801"/>
      <c r="L14" s="1801"/>
      <c r="M14" s="1801"/>
      <c r="N14" s="1801"/>
      <c r="O14" s="1801"/>
      <c r="P14" s="1801"/>
      <c r="Q14" s="1801"/>
      <c r="R14" s="1801"/>
      <c r="S14" s="1801"/>
      <c r="T14" s="1801"/>
      <c r="U14" s="1801"/>
      <c r="V14" s="1801"/>
      <c r="W14" s="1801"/>
      <c r="X14" s="1801"/>
      <c r="Y14" s="1801"/>
      <c r="Z14" s="1801"/>
      <c r="AA14" s="1801"/>
      <c r="AB14" s="1801"/>
      <c r="AC14" s="1801"/>
      <c r="AD14" s="1801"/>
      <c r="AE14" s="1801"/>
      <c r="AF14" s="1801"/>
      <c r="AG14" s="1801"/>
      <c r="AH14" s="1801"/>
      <c r="AI14" s="1801"/>
      <c r="AJ14" s="1801"/>
    </row>
    <row r="15" spans="1:36" ht="16.5" thickBot="1" x14ac:dyDescent="0.3"/>
    <row r="16" spans="1:36" ht="22.5" customHeight="1" x14ac:dyDescent="0.25">
      <c r="A16" s="1845" t="s">
        <v>305</v>
      </c>
      <c r="B16" s="1774" t="s">
        <v>789</v>
      </c>
      <c r="C16" s="1774" t="s">
        <v>818</v>
      </c>
      <c r="D16" s="1774"/>
      <c r="E16" s="1774"/>
      <c r="F16" s="1774"/>
      <c r="G16" s="1774"/>
      <c r="H16" s="1774" t="s">
        <v>819</v>
      </c>
      <c r="I16" s="1774"/>
      <c r="J16" s="1774"/>
      <c r="K16" s="1774"/>
      <c r="L16" s="1774"/>
      <c r="M16" s="1774" t="s">
        <v>820</v>
      </c>
      <c r="N16" s="1774"/>
      <c r="O16" s="1774"/>
      <c r="P16" s="1774"/>
      <c r="Q16" s="1774"/>
      <c r="R16" s="1774" t="s">
        <v>821</v>
      </c>
      <c r="S16" s="1774"/>
      <c r="T16" s="1774"/>
      <c r="U16" s="1774"/>
      <c r="V16" s="1774"/>
      <c r="W16" s="1848" t="s">
        <v>791</v>
      </c>
      <c r="X16" s="1848"/>
      <c r="Y16" s="1848"/>
      <c r="Z16" s="1848"/>
      <c r="AA16" s="1848"/>
      <c r="AB16" s="1848"/>
      <c r="AC16" s="1848"/>
      <c r="AD16" s="1848"/>
      <c r="AE16" s="1848"/>
      <c r="AF16" s="1848"/>
      <c r="AG16" s="1848"/>
      <c r="AH16" s="1848"/>
      <c r="AI16" s="1848"/>
      <c r="AJ16" s="1849"/>
    </row>
    <row r="17" spans="1:36" ht="27.75" customHeight="1" x14ac:dyDescent="0.25">
      <c r="A17" s="1846"/>
      <c r="B17" s="1470"/>
      <c r="C17" s="1470"/>
      <c r="D17" s="1470"/>
      <c r="E17" s="1470"/>
      <c r="F17" s="1470"/>
      <c r="G17" s="1470"/>
      <c r="H17" s="1470"/>
      <c r="I17" s="1470"/>
      <c r="J17" s="1470"/>
      <c r="K17" s="1470"/>
      <c r="L17" s="1470"/>
      <c r="M17" s="1470"/>
      <c r="N17" s="1470"/>
      <c r="O17" s="1470"/>
      <c r="P17" s="1470"/>
      <c r="Q17" s="1470"/>
      <c r="R17" s="1470"/>
      <c r="S17" s="1470"/>
      <c r="T17" s="1470"/>
      <c r="U17" s="1470"/>
      <c r="V17" s="1470"/>
      <c r="W17" s="1470" t="s">
        <v>126</v>
      </c>
      <c r="X17" s="1470"/>
      <c r="Y17" s="1470"/>
      <c r="Z17" s="1470"/>
      <c r="AA17" s="1475" t="s">
        <v>792</v>
      </c>
      <c r="AB17" s="1475"/>
      <c r="AC17" s="1475"/>
      <c r="AD17" s="1475"/>
      <c r="AE17" s="1475" t="s">
        <v>793</v>
      </c>
      <c r="AF17" s="1475"/>
      <c r="AG17" s="1475"/>
      <c r="AH17" s="1475"/>
      <c r="AI17" s="1475"/>
      <c r="AJ17" s="1564" t="s">
        <v>128</v>
      </c>
    </row>
    <row r="18" spans="1:36" ht="79.5" customHeight="1" x14ac:dyDescent="0.25">
      <c r="A18" s="28"/>
      <c r="B18" s="26" t="s">
        <v>330</v>
      </c>
      <c r="C18" s="6" t="s">
        <v>802</v>
      </c>
      <c r="D18" s="6" t="s">
        <v>803</v>
      </c>
      <c r="E18" s="6" t="s">
        <v>804</v>
      </c>
      <c r="F18" s="6" t="s">
        <v>805</v>
      </c>
      <c r="G18" s="6" t="s">
        <v>806</v>
      </c>
      <c r="H18" s="6" t="s">
        <v>802</v>
      </c>
      <c r="I18" s="6" t="s">
        <v>803</v>
      </c>
      <c r="J18" s="6" t="s">
        <v>804</v>
      </c>
      <c r="K18" s="6" t="s">
        <v>805</v>
      </c>
      <c r="L18" s="6" t="s">
        <v>806</v>
      </c>
      <c r="M18" s="6" t="s">
        <v>802</v>
      </c>
      <c r="N18" s="6" t="s">
        <v>803</v>
      </c>
      <c r="O18" s="6" t="s">
        <v>804</v>
      </c>
      <c r="P18" s="6" t="s">
        <v>805</v>
      </c>
      <c r="Q18" s="6" t="s">
        <v>806</v>
      </c>
      <c r="R18" s="6" t="s">
        <v>802</v>
      </c>
      <c r="S18" s="6" t="s">
        <v>803</v>
      </c>
      <c r="T18" s="6" t="s">
        <v>804</v>
      </c>
      <c r="U18" s="6" t="s">
        <v>805</v>
      </c>
      <c r="V18" s="6" t="s">
        <v>806</v>
      </c>
      <c r="W18" s="300" t="s">
        <v>794</v>
      </c>
      <c r="X18" s="313" t="s">
        <v>130</v>
      </c>
      <c r="Y18" s="6" t="s">
        <v>127</v>
      </c>
      <c r="Z18" s="6" t="s">
        <v>132</v>
      </c>
      <c r="AA18" s="308" t="s">
        <v>794</v>
      </c>
      <c r="AB18" s="309" t="s">
        <v>795</v>
      </c>
      <c r="AC18" s="309" t="s">
        <v>796</v>
      </c>
      <c r="AD18" s="309" t="s">
        <v>797</v>
      </c>
      <c r="AE18" s="308" t="s">
        <v>798</v>
      </c>
      <c r="AF18" s="309" t="s">
        <v>795</v>
      </c>
      <c r="AG18" s="310" t="s">
        <v>799</v>
      </c>
      <c r="AH18" s="310" t="s">
        <v>800</v>
      </c>
      <c r="AI18" s="309" t="s">
        <v>801</v>
      </c>
      <c r="AJ18" s="1847"/>
    </row>
    <row r="19" spans="1:36" ht="31.5" x14ac:dyDescent="0.25">
      <c r="A19" s="28">
        <v>1</v>
      </c>
      <c r="B19" s="26" t="s">
        <v>427</v>
      </c>
      <c r="C19" s="492">
        <f>C20+C50+C54</f>
        <v>27.799999999999997</v>
      </c>
      <c r="D19" s="492">
        <f t="shared" ref="D19:AJ19" si="0">D20+D50+D54</f>
        <v>0</v>
      </c>
      <c r="E19" s="492">
        <f t="shared" si="0"/>
        <v>26.599999999999998</v>
      </c>
      <c r="F19" s="492">
        <f t="shared" si="0"/>
        <v>1.2000000000000002</v>
      </c>
      <c r="G19" s="492">
        <f t="shared" si="0"/>
        <v>0</v>
      </c>
      <c r="H19" s="492">
        <f t="shared" si="0"/>
        <v>12.3</v>
      </c>
      <c r="I19" s="492">
        <f t="shared" si="0"/>
        <v>0</v>
      </c>
      <c r="J19" s="492">
        <f t="shared" si="0"/>
        <v>11.5</v>
      </c>
      <c r="K19" s="492">
        <f t="shared" si="0"/>
        <v>0.8</v>
      </c>
      <c r="L19" s="492">
        <f t="shared" si="0"/>
        <v>0</v>
      </c>
      <c r="M19" s="492">
        <f t="shared" si="0"/>
        <v>15.5</v>
      </c>
      <c r="N19" s="492">
        <f t="shared" si="0"/>
        <v>0</v>
      </c>
      <c r="O19" s="492">
        <f t="shared" si="0"/>
        <v>15.099999999999998</v>
      </c>
      <c r="P19" s="492">
        <f t="shared" si="0"/>
        <v>0.4</v>
      </c>
      <c r="Q19" s="492">
        <f t="shared" si="0"/>
        <v>0</v>
      </c>
      <c r="R19" s="498">
        <f>R20+R50+R54</f>
        <v>14.8</v>
      </c>
      <c r="S19" s="498">
        <f t="shared" si="0"/>
        <v>0</v>
      </c>
      <c r="T19" s="498">
        <f t="shared" si="0"/>
        <v>13.2</v>
      </c>
      <c r="U19" s="492">
        <f t="shared" si="0"/>
        <v>1.6</v>
      </c>
      <c r="V19" s="492">
        <f t="shared" si="0"/>
        <v>0</v>
      </c>
      <c r="W19" s="492">
        <f t="shared" si="0"/>
        <v>0</v>
      </c>
      <c r="X19" s="492">
        <f t="shared" si="0"/>
        <v>0</v>
      </c>
      <c r="Y19" s="492">
        <f t="shared" si="0"/>
        <v>0</v>
      </c>
      <c r="Z19" s="492">
        <f t="shared" si="0"/>
        <v>0</v>
      </c>
      <c r="AA19" s="492">
        <f t="shared" si="0"/>
        <v>0</v>
      </c>
      <c r="AB19" s="492">
        <f t="shared" si="0"/>
        <v>0</v>
      </c>
      <c r="AC19" s="492">
        <f t="shared" si="0"/>
        <v>0</v>
      </c>
      <c r="AD19" s="492">
        <f t="shared" si="0"/>
        <v>0</v>
      </c>
      <c r="AE19" s="492">
        <f t="shared" si="0"/>
        <v>0</v>
      </c>
      <c r="AF19" s="492">
        <f t="shared" si="0"/>
        <v>0</v>
      </c>
      <c r="AG19" s="492">
        <f t="shared" si="0"/>
        <v>0</v>
      </c>
      <c r="AH19" s="492">
        <f t="shared" si="0"/>
        <v>0</v>
      </c>
      <c r="AI19" s="492">
        <f t="shared" si="0"/>
        <v>0</v>
      </c>
      <c r="AJ19" s="501">
        <f t="shared" si="0"/>
        <v>0</v>
      </c>
    </row>
    <row r="20" spans="1:36" ht="31.5" x14ac:dyDescent="0.25">
      <c r="A20" s="115" t="s">
        <v>292</v>
      </c>
      <c r="B20" s="26" t="s">
        <v>424</v>
      </c>
      <c r="C20" s="492">
        <f>SUM(C21:C49)</f>
        <v>27.799999999999997</v>
      </c>
      <c r="D20" s="492">
        <f t="shared" ref="D20:AJ20" si="1">SUM(D21:D49)</f>
        <v>0</v>
      </c>
      <c r="E20" s="492">
        <f t="shared" si="1"/>
        <v>26.599999999999998</v>
      </c>
      <c r="F20" s="492">
        <f t="shared" si="1"/>
        <v>1.2000000000000002</v>
      </c>
      <c r="G20" s="492">
        <f t="shared" si="1"/>
        <v>0</v>
      </c>
      <c r="H20" s="492">
        <f t="shared" si="1"/>
        <v>6.5</v>
      </c>
      <c r="I20" s="492">
        <f t="shared" si="1"/>
        <v>0</v>
      </c>
      <c r="J20" s="492">
        <f t="shared" si="1"/>
        <v>5.7</v>
      </c>
      <c r="K20" s="492">
        <f t="shared" si="1"/>
        <v>0.8</v>
      </c>
      <c r="L20" s="492">
        <f t="shared" si="1"/>
        <v>0</v>
      </c>
      <c r="M20" s="492">
        <f t="shared" si="1"/>
        <v>21.3</v>
      </c>
      <c r="N20" s="492">
        <f t="shared" si="1"/>
        <v>0</v>
      </c>
      <c r="O20" s="492">
        <f t="shared" si="1"/>
        <v>20.9</v>
      </c>
      <c r="P20" s="492">
        <f t="shared" si="1"/>
        <v>0.4</v>
      </c>
      <c r="Q20" s="492">
        <f t="shared" si="1"/>
        <v>0</v>
      </c>
      <c r="R20" s="492">
        <f t="shared" si="1"/>
        <v>7.3</v>
      </c>
      <c r="S20" s="492">
        <f t="shared" si="1"/>
        <v>0</v>
      </c>
      <c r="T20" s="492">
        <f t="shared" si="1"/>
        <v>5.7</v>
      </c>
      <c r="U20" s="492">
        <f t="shared" si="1"/>
        <v>1.6</v>
      </c>
      <c r="V20" s="492">
        <f t="shared" si="1"/>
        <v>0</v>
      </c>
      <c r="W20" s="492">
        <f t="shared" si="1"/>
        <v>0</v>
      </c>
      <c r="X20" s="492">
        <f t="shared" si="1"/>
        <v>0</v>
      </c>
      <c r="Y20" s="492">
        <f t="shared" si="1"/>
        <v>0</v>
      </c>
      <c r="Z20" s="492">
        <f t="shared" si="1"/>
        <v>0</v>
      </c>
      <c r="AA20" s="492">
        <f t="shared" si="1"/>
        <v>0</v>
      </c>
      <c r="AB20" s="492">
        <f t="shared" si="1"/>
        <v>0</v>
      </c>
      <c r="AC20" s="492">
        <f t="shared" si="1"/>
        <v>0</v>
      </c>
      <c r="AD20" s="492">
        <f t="shared" si="1"/>
        <v>0</v>
      </c>
      <c r="AE20" s="492">
        <f t="shared" si="1"/>
        <v>0</v>
      </c>
      <c r="AF20" s="492">
        <f t="shared" si="1"/>
        <v>0</v>
      </c>
      <c r="AG20" s="492">
        <f t="shared" si="1"/>
        <v>0</v>
      </c>
      <c r="AH20" s="492">
        <f t="shared" si="1"/>
        <v>0</v>
      </c>
      <c r="AI20" s="492">
        <f t="shared" si="1"/>
        <v>0</v>
      </c>
      <c r="AJ20" s="501">
        <f t="shared" si="1"/>
        <v>0</v>
      </c>
    </row>
    <row r="21" spans="1:36" ht="18.75" x14ac:dyDescent="0.3">
      <c r="A21" s="415">
        <v>1</v>
      </c>
      <c r="B21" s="5" t="s">
        <v>150</v>
      </c>
      <c r="C21" s="492">
        <v>8.5</v>
      </c>
      <c r="D21" s="497"/>
      <c r="E21" s="493">
        <f>C21</f>
        <v>8.5</v>
      </c>
      <c r="F21" s="497"/>
      <c r="G21" s="497"/>
      <c r="H21" s="502">
        <f>I21+J21+K21+L21</f>
        <v>5.2</v>
      </c>
      <c r="I21" s="503"/>
      <c r="J21" s="503">
        <v>5.2</v>
      </c>
      <c r="K21" s="503"/>
      <c r="L21" s="503"/>
      <c r="M21" s="504">
        <f>C21-H21</f>
        <v>3.3</v>
      </c>
      <c r="N21" s="503"/>
      <c r="O21" s="503">
        <f>E21-J21</f>
        <v>3.3</v>
      </c>
      <c r="P21" s="503"/>
      <c r="Q21" s="503"/>
      <c r="R21" s="504">
        <f>SUM(S21:V21)</f>
        <v>5.2</v>
      </c>
      <c r="S21" s="503"/>
      <c r="T21" s="503">
        <v>5.2</v>
      </c>
      <c r="U21" s="503"/>
      <c r="V21" s="503"/>
      <c r="W21" s="503"/>
      <c r="X21" s="503"/>
      <c r="Y21" s="503"/>
      <c r="Z21" s="503"/>
      <c r="AA21" s="503"/>
      <c r="AB21" s="503"/>
      <c r="AC21" s="503"/>
      <c r="AD21" s="503"/>
      <c r="AE21" s="503"/>
      <c r="AF21" s="503"/>
      <c r="AG21" s="503"/>
      <c r="AH21" s="503"/>
      <c r="AI21" s="503"/>
      <c r="AJ21" s="505"/>
    </row>
    <row r="22" spans="1:36" ht="31.5" x14ac:dyDescent="0.3">
      <c r="A22" s="415">
        <v>2</v>
      </c>
      <c r="B22" s="5" t="s">
        <v>151</v>
      </c>
      <c r="C22" s="492">
        <v>0.8</v>
      </c>
      <c r="D22" s="497"/>
      <c r="E22" s="493">
        <f t="shared" ref="E22:E47" si="2">C22</f>
        <v>0.8</v>
      </c>
      <c r="F22" s="497"/>
      <c r="G22" s="497"/>
      <c r="H22" s="502">
        <f t="shared" ref="H22:H49" si="3">I22+J22+K22+L22</f>
        <v>0</v>
      </c>
      <c r="I22" s="503"/>
      <c r="J22" s="503"/>
      <c r="K22" s="503"/>
      <c r="L22" s="503"/>
      <c r="M22" s="504">
        <f t="shared" ref="M22:M49" si="4">C22-H22</f>
        <v>0.8</v>
      </c>
      <c r="N22" s="503"/>
      <c r="O22" s="503">
        <f>E22-J22</f>
        <v>0.8</v>
      </c>
      <c r="P22" s="503"/>
      <c r="Q22" s="503"/>
      <c r="R22" s="504">
        <f t="shared" ref="R22:R49" si="5">SUM(S22:V22)</f>
        <v>0</v>
      </c>
      <c r="S22" s="503"/>
      <c r="T22" s="503"/>
      <c r="U22" s="503"/>
      <c r="V22" s="503"/>
      <c r="W22" s="503"/>
      <c r="X22" s="503"/>
      <c r="Y22" s="503"/>
      <c r="Z22" s="503"/>
      <c r="AA22" s="503"/>
      <c r="AB22" s="503"/>
      <c r="AC22" s="503"/>
      <c r="AD22" s="503"/>
      <c r="AE22" s="503"/>
      <c r="AF22" s="503"/>
      <c r="AG22" s="503"/>
      <c r="AH22" s="503"/>
      <c r="AI22" s="503"/>
      <c r="AJ22" s="505"/>
    </row>
    <row r="23" spans="1:36" ht="31.5" x14ac:dyDescent="0.3">
      <c r="A23" s="415">
        <v>3</v>
      </c>
      <c r="B23" s="5" t="s">
        <v>152</v>
      </c>
      <c r="C23" s="492">
        <v>0.8</v>
      </c>
      <c r="D23" s="497"/>
      <c r="E23" s="493">
        <f t="shared" si="2"/>
        <v>0.8</v>
      </c>
      <c r="F23" s="497"/>
      <c r="G23" s="497"/>
      <c r="H23" s="502">
        <f t="shared" si="3"/>
        <v>0.5</v>
      </c>
      <c r="I23" s="503"/>
      <c r="J23" s="503">
        <v>0.5</v>
      </c>
      <c r="K23" s="503"/>
      <c r="L23" s="503"/>
      <c r="M23" s="504">
        <f t="shared" si="4"/>
        <v>0.30000000000000004</v>
      </c>
      <c r="N23" s="503"/>
      <c r="O23" s="503">
        <f t="shared" ref="O23:O48" si="6">E23-J23</f>
        <v>0.30000000000000004</v>
      </c>
      <c r="P23" s="503"/>
      <c r="Q23" s="503"/>
      <c r="R23" s="504">
        <f t="shared" si="5"/>
        <v>0.5</v>
      </c>
      <c r="S23" s="503"/>
      <c r="T23" s="503">
        <v>0.5</v>
      </c>
      <c r="U23" s="503"/>
      <c r="V23" s="503"/>
      <c r="W23" s="503"/>
      <c r="X23" s="503"/>
      <c r="Y23" s="503"/>
      <c r="Z23" s="503"/>
      <c r="AA23" s="503"/>
      <c r="AB23" s="503"/>
      <c r="AC23" s="503"/>
      <c r="AD23" s="503"/>
      <c r="AE23" s="503"/>
      <c r="AF23" s="503"/>
      <c r="AG23" s="503"/>
      <c r="AH23" s="503"/>
      <c r="AI23" s="503"/>
      <c r="AJ23" s="505"/>
    </row>
    <row r="24" spans="1:36" ht="31.5" x14ac:dyDescent="0.3">
      <c r="A24" s="415">
        <v>4</v>
      </c>
      <c r="B24" s="5" t="s">
        <v>153</v>
      </c>
      <c r="C24" s="492">
        <v>0.7</v>
      </c>
      <c r="D24" s="497"/>
      <c r="E24" s="493">
        <f t="shared" si="2"/>
        <v>0.7</v>
      </c>
      <c r="F24" s="497"/>
      <c r="G24" s="497"/>
      <c r="H24" s="502">
        <f t="shared" si="3"/>
        <v>0</v>
      </c>
      <c r="I24" s="503"/>
      <c r="J24" s="503"/>
      <c r="K24" s="503"/>
      <c r="L24" s="503"/>
      <c r="M24" s="504">
        <f t="shared" si="4"/>
        <v>0.7</v>
      </c>
      <c r="N24" s="503"/>
      <c r="O24" s="503">
        <f t="shared" si="6"/>
        <v>0.7</v>
      </c>
      <c r="P24" s="503"/>
      <c r="Q24" s="503"/>
      <c r="R24" s="504">
        <f t="shared" si="5"/>
        <v>0</v>
      </c>
      <c r="S24" s="503"/>
      <c r="T24" s="503"/>
      <c r="U24" s="503"/>
      <c r="V24" s="503"/>
      <c r="W24" s="503"/>
      <c r="X24" s="503"/>
      <c r="Y24" s="503"/>
      <c r="Z24" s="503"/>
      <c r="AA24" s="503"/>
      <c r="AB24" s="503"/>
      <c r="AC24" s="503"/>
      <c r="AD24" s="503"/>
      <c r="AE24" s="503"/>
      <c r="AF24" s="503"/>
      <c r="AG24" s="503"/>
      <c r="AH24" s="503"/>
      <c r="AI24" s="503"/>
      <c r="AJ24" s="505"/>
    </row>
    <row r="25" spans="1:36" ht="31.5" x14ac:dyDescent="0.3">
      <c r="A25" s="415">
        <v>5</v>
      </c>
      <c r="B25" s="5" t="s">
        <v>154</v>
      </c>
      <c r="C25" s="492">
        <v>0.7</v>
      </c>
      <c r="D25" s="497"/>
      <c r="E25" s="493">
        <f t="shared" si="2"/>
        <v>0.7</v>
      </c>
      <c r="F25" s="497"/>
      <c r="G25" s="497"/>
      <c r="H25" s="502">
        <f t="shared" si="3"/>
        <v>0</v>
      </c>
      <c r="I25" s="503"/>
      <c r="J25" s="503"/>
      <c r="K25" s="503"/>
      <c r="L25" s="503"/>
      <c r="M25" s="504">
        <f t="shared" si="4"/>
        <v>0.7</v>
      </c>
      <c r="N25" s="503"/>
      <c r="O25" s="503">
        <f t="shared" si="6"/>
        <v>0.7</v>
      </c>
      <c r="P25" s="503"/>
      <c r="Q25" s="503"/>
      <c r="R25" s="504">
        <f t="shared" si="5"/>
        <v>0</v>
      </c>
      <c r="S25" s="503"/>
      <c r="T25" s="503"/>
      <c r="U25" s="503"/>
      <c r="V25" s="503"/>
      <c r="W25" s="503"/>
      <c r="X25" s="503"/>
      <c r="Y25" s="503"/>
      <c r="Z25" s="503"/>
      <c r="AA25" s="503"/>
      <c r="AB25" s="503"/>
      <c r="AC25" s="503"/>
      <c r="AD25" s="503"/>
      <c r="AE25" s="503"/>
      <c r="AF25" s="503"/>
      <c r="AG25" s="503"/>
      <c r="AH25" s="503"/>
      <c r="AI25" s="503"/>
      <c r="AJ25" s="505"/>
    </row>
    <row r="26" spans="1:36" ht="31.5" x14ac:dyDescent="0.3">
      <c r="A26" s="415">
        <v>6</v>
      </c>
      <c r="B26" s="12" t="s">
        <v>155</v>
      </c>
      <c r="C26" s="492"/>
      <c r="D26" s="497"/>
      <c r="E26" s="493">
        <f t="shared" si="2"/>
        <v>0</v>
      </c>
      <c r="F26" s="497"/>
      <c r="G26" s="497"/>
      <c r="H26" s="502">
        <f t="shared" si="3"/>
        <v>0</v>
      </c>
      <c r="I26" s="503"/>
      <c r="J26" s="503"/>
      <c r="K26" s="503"/>
      <c r="L26" s="503"/>
      <c r="M26" s="504">
        <f t="shared" si="4"/>
        <v>0</v>
      </c>
      <c r="N26" s="503"/>
      <c r="O26" s="503">
        <f t="shared" si="6"/>
        <v>0</v>
      </c>
      <c r="P26" s="503"/>
      <c r="Q26" s="503"/>
      <c r="R26" s="504">
        <f t="shared" si="5"/>
        <v>0</v>
      </c>
      <c r="S26" s="503"/>
      <c r="T26" s="503"/>
      <c r="U26" s="503"/>
      <c r="V26" s="503"/>
      <c r="W26" s="503"/>
      <c r="X26" s="503"/>
      <c r="Y26" s="503"/>
      <c r="Z26" s="503"/>
      <c r="AA26" s="503"/>
      <c r="AB26" s="503"/>
      <c r="AC26" s="503"/>
      <c r="AD26" s="503"/>
      <c r="AE26" s="503"/>
      <c r="AF26" s="503"/>
      <c r="AG26" s="503"/>
      <c r="AH26" s="503"/>
      <c r="AI26" s="503"/>
      <c r="AJ26" s="505"/>
    </row>
    <row r="27" spans="1:36" ht="47.25" x14ac:dyDescent="0.3">
      <c r="A27" s="415">
        <v>7</v>
      </c>
      <c r="B27" s="12" t="s">
        <v>156</v>
      </c>
      <c r="C27" s="492">
        <v>3.3</v>
      </c>
      <c r="D27" s="497"/>
      <c r="E27" s="493">
        <f t="shared" si="2"/>
        <v>3.3</v>
      </c>
      <c r="F27" s="497"/>
      <c r="G27" s="497"/>
      <c r="H27" s="502">
        <f t="shared" si="3"/>
        <v>0</v>
      </c>
      <c r="I27" s="503"/>
      <c r="J27" s="503"/>
      <c r="K27" s="503"/>
      <c r="L27" s="503"/>
      <c r="M27" s="504">
        <f t="shared" si="4"/>
        <v>3.3</v>
      </c>
      <c r="N27" s="503"/>
      <c r="O27" s="503">
        <f t="shared" si="6"/>
        <v>3.3</v>
      </c>
      <c r="P27" s="503"/>
      <c r="Q27" s="503"/>
      <c r="R27" s="504">
        <f t="shared" si="5"/>
        <v>0</v>
      </c>
      <c r="S27" s="503"/>
      <c r="T27" s="503"/>
      <c r="U27" s="503"/>
      <c r="V27" s="503"/>
      <c r="W27" s="503"/>
      <c r="X27" s="503"/>
      <c r="Y27" s="503"/>
      <c r="Z27" s="503"/>
      <c r="AA27" s="503"/>
      <c r="AB27" s="503"/>
      <c r="AC27" s="503"/>
      <c r="AD27" s="503"/>
      <c r="AE27" s="503"/>
      <c r="AF27" s="503"/>
      <c r="AG27" s="503"/>
      <c r="AH27" s="503"/>
      <c r="AI27" s="503"/>
      <c r="AJ27" s="505"/>
    </row>
    <row r="28" spans="1:36" ht="31.5" x14ac:dyDescent="0.3">
      <c r="A28" s="415">
        <v>8</v>
      </c>
      <c r="B28" s="12" t="s">
        <v>175</v>
      </c>
      <c r="C28" s="492"/>
      <c r="D28" s="497"/>
      <c r="E28" s="493">
        <f t="shared" si="2"/>
        <v>0</v>
      </c>
      <c r="F28" s="497"/>
      <c r="G28" s="497"/>
      <c r="H28" s="502">
        <f t="shared" si="3"/>
        <v>0</v>
      </c>
      <c r="I28" s="503"/>
      <c r="J28" s="503"/>
      <c r="K28" s="503"/>
      <c r="L28" s="503"/>
      <c r="M28" s="504">
        <f t="shared" si="4"/>
        <v>0</v>
      </c>
      <c r="N28" s="503"/>
      <c r="O28" s="503">
        <f t="shared" si="6"/>
        <v>0</v>
      </c>
      <c r="P28" s="503"/>
      <c r="Q28" s="503"/>
      <c r="R28" s="504">
        <f t="shared" si="5"/>
        <v>0</v>
      </c>
      <c r="S28" s="503"/>
      <c r="T28" s="503"/>
      <c r="U28" s="503"/>
      <c r="V28" s="503"/>
      <c r="W28" s="503"/>
      <c r="X28" s="503"/>
      <c r="Y28" s="503"/>
      <c r="Z28" s="503"/>
      <c r="AA28" s="503"/>
      <c r="AB28" s="503"/>
      <c r="AC28" s="503"/>
      <c r="AD28" s="503"/>
      <c r="AE28" s="503"/>
      <c r="AF28" s="503"/>
      <c r="AG28" s="503"/>
      <c r="AH28" s="503"/>
      <c r="AI28" s="503"/>
      <c r="AJ28" s="505"/>
    </row>
    <row r="29" spans="1:36" ht="31.5" x14ac:dyDescent="0.3">
      <c r="A29" s="415">
        <v>9</v>
      </c>
      <c r="B29" s="12" t="s">
        <v>157</v>
      </c>
      <c r="C29" s="492"/>
      <c r="D29" s="497"/>
      <c r="E29" s="493">
        <f t="shared" si="2"/>
        <v>0</v>
      </c>
      <c r="F29" s="497"/>
      <c r="G29" s="497"/>
      <c r="H29" s="502">
        <f t="shared" si="3"/>
        <v>0</v>
      </c>
      <c r="I29" s="503"/>
      <c r="J29" s="503"/>
      <c r="K29" s="503"/>
      <c r="L29" s="503"/>
      <c r="M29" s="504">
        <f t="shared" si="4"/>
        <v>0</v>
      </c>
      <c r="N29" s="503"/>
      <c r="O29" s="503">
        <f t="shared" si="6"/>
        <v>0</v>
      </c>
      <c r="P29" s="503"/>
      <c r="Q29" s="503"/>
      <c r="R29" s="504">
        <f t="shared" si="5"/>
        <v>0</v>
      </c>
      <c r="S29" s="503"/>
      <c r="T29" s="503"/>
      <c r="U29" s="503"/>
      <c r="V29" s="503"/>
      <c r="W29" s="503"/>
      <c r="X29" s="503"/>
      <c r="Y29" s="503"/>
      <c r="Z29" s="503"/>
      <c r="AA29" s="503"/>
      <c r="AB29" s="503"/>
      <c r="AC29" s="503"/>
      <c r="AD29" s="503"/>
      <c r="AE29" s="503"/>
      <c r="AF29" s="503"/>
      <c r="AG29" s="503"/>
      <c r="AH29" s="503"/>
      <c r="AI29" s="503"/>
      <c r="AJ29" s="505"/>
    </row>
    <row r="30" spans="1:36" ht="31.5" x14ac:dyDescent="0.3">
      <c r="A30" s="415">
        <v>10</v>
      </c>
      <c r="B30" s="12" t="s">
        <v>158</v>
      </c>
      <c r="C30" s="492"/>
      <c r="D30" s="497"/>
      <c r="E30" s="493">
        <f t="shared" si="2"/>
        <v>0</v>
      </c>
      <c r="F30" s="497"/>
      <c r="G30" s="497"/>
      <c r="H30" s="502">
        <f t="shared" si="3"/>
        <v>0</v>
      </c>
      <c r="I30" s="503"/>
      <c r="J30" s="503"/>
      <c r="K30" s="503"/>
      <c r="L30" s="503"/>
      <c r="M30" s="504">
        <f t="shared" si="4"/>
        <v>0</v>
      </c>
      <c r="N30" s="503"/>
      <c r="O30" s="503">
        <f t="shared" si="6"/>
        <v>0</v>
      </c>
      <c r="P30" s="503"/>
      <c r="Q30" s="503"/>
      <c r="R30" s="504">
        <f t="shared" si="5"/>
        <v>0</v>
      </c>
      <c r="S30" s="503"/>
      <c r="T30" s="503"/>
      <c r="U30" s="503"/>
      <c r="V30" s="503"/>
      <c r="W30" s="503"/>
      <c r="X30" s="503"/>
      <c r="Y30" s="503"/>
      <c r="Z30" s="503"/>
      <c r="AA30" s="503"/>
      <c r="AB30" s="503"/>
      <c r="AC30" s="503"/>
      <c r="AD30" s="503"/>
      <c r="AE30" s="503"/>
      <c r="AF30" s="503"/>
      <c r="AG30" s="503"/>
      <c r="AH30" s="503"/>
      <c r="AI30" s="503"/>
      <c r="AJ30" s="505"/>
    </row>
    <row r="31" spans="1:36" ht="31.5" x14ac:dyDescent="0.3">
      <c r="A31" s="415">
        <v>11</v>
      </c>
      <c r="B31" s="12" t="s">
        <v>160</v>
      </c>
      <c r="C31" s="492"/>
      <c r="D31" s="497"/>
      <c r="E31" s="493">
        <f t="shared" si="2"/>
        <v>0</v>
      </c>
      <c r="F31" s="497"/>
      <c r="G31" s="497"/>
      <c r="H31" s="502">
        <f t="shared" si="3"/>
        <v>0</v>
      </c>
      <c r="I31" s="503"/>
      <c r="J31" s="503"/>
      <c r="K31" s="503"/>
      <c r="L31" s="503"/>
      <c r="M31" s="504">
        <f t="shared" si="4"/>
        <v>0</v>
      </c>
      <c r="N31" s="503"/>
      <c r="O31" s="503">
        <f t="shared" si="6"/>
        <v>0</v>
      </c>
      <c r="P31" s="503"/>
      <c r="Q31" s="503"/>
      <c r="R31" s="504">
        <f t="shared" si="5"/>
        <v>0</v>
      </c>
      <c r="S31" s="503"/>
      <c r="T31" s="503"/>
      <c r="U31" s="503"/>
      <c r="V31" s="503"/>
      <c r="W31" s="503"/>
      <c r="X31" s="503"/>
      <c r="Y31" s="503"/>
      <c r="Z31" s="503"/>
      <c r="AA31" s="503"/>
      <c r="AB31" s="503"/>
      <c r="AC31" s="503"/>
      <c r="AD31" s="503"/>
      <c r="AE31" s="503"/>
      <c r="AF31" s="503"/>
      <c r="AG31" s="503"/>
      <c r="AH31" s="503"/>
      <c r="AI31" s="503"/>
      <c r="AJ31" s="505"/>
    </row>
    <row r="32" spans="1:36" ht="31.5" x14ac:dyDescent="0.3">
      <c r="A32" s="415">
        <v>12</v>
      </c>
      <c r="B32" s="12" t="s">
        <v>159</v>
      </c>
      <c r="C32" s="492"/>
      <c r="D32" s="497"/>
      <c r="E32" s="493">
        <f t="shared" si="2"/>
        <v>0</v>
      </c>
      <c r="F32" s="497"/>
      <c r="G32" s="497"/>
      <c r="H32" s="502">
        <f t="shared" si="3"/>
        <v>0</v>
      </c>
      <c r="I32" s="503"/>
      <c r="J32" s="503"/>
      <c r="K32" s="503"/>
      <c r="L32" s="503"/>
      <c r="M32" s="504">
        <f t="shared" si="4"/>
        <v>0</v>
      </c>
      <c r="N32" s="503"/>
      <c r="O32" s="503">
        <f t="shared" si="6"/>
        <v>0</v>
      </c>
      <c r="P32" s="503"/>
      <c r="Q32" s="503"/>
      <c r="R32" s="504">
        <f t="shared" si="5"/>
        <v>0</v>
      </c>
      <c r="S32" s="503"/>
      <c r="T32" s="503"/>
      <c r="U32" s="503"/>
      <c r="V32" s="503"/>
      <c r="W32" s="503"/>
      <c r="X32" s="503"/>
      <c r="Y32" s="503"/>
      <c r="Z32" s="503"/>
      <c r="AA32" s="503"/>
      <c r="AB32" s="503"/>
      <c r="AC32" s="503"/>
      <c r="AD32" s="503"/>
      <c r="AE32" s="503"/>
      <c r="AF32" s="503"/>
      <c r="AG32" s="503"/>
      <c r="AH32" s="503"/>
      <c r="AI32" s="503"/>
      <c r="AJ32" s="505"/>
    </row>
    <row r="33" spans="1:36" ht="31.5" x14ac:dyDescent="0.3">
      <c r="A33" s="415">
        <v>13</v>
      </c>
      <c r="B33" s="12" t="s">
        <v>161</v>
      </c>
      <c r="C33" s="492">
        <v>0.9</v>
      </c>
      <c r="D33" s="497"/>
      <c r="E33" s="493">
        <f t="shared" si="2"/>
        <v>0.9</v>
      </c>
      <c r="F33" s="497"/>
      <c r="G33" s="497"/>
      <c r="H33" s="502">
        <f t="shared" si="3"/>
        <v>0</v>
      </c>
      <c r="I33" s="503"/>
      <c r="J33" s="503"/>
      <c r="K33" s="503"/>
      <c r="L33" s="503"/>
      <c r="M33" s="504">
        <f t="shared" si="4"/>
        <v>0.9</v>
      </c>
      <c r="N33" s="503"/>
      <c r="O33" s="503">
        <f t="shared" si="6"/>
        <v>0.9</v>
      </c>
      <c r="P33" s="503"/>
      <c r="Q33" s="503"/>
      <c r="R33" s="504">
        <f t="shared" si="5"/>
        <v>0</v>
      </c>
      <c r="S33" s="503"/>
      <c r="T33" s="503"/>
      <c r="U33" s="503"/>
      <c r="V33" s="503"/>
      <c r="W33" s="503"/>
      <c r="X33" s="503"/>
      <c r="Y33" s="503"/>
      <c r="Z33" s="503"/>
      <c r="AA33" s="503"/>
      <c r="AB33" s="503"/>
      <c r="AC33" s="503"/>
      <c r="AD33" s="503"/>
      <c r="AE33" s="503"/>
      <c r="AF33" s="503"/>
      <c r="AG33" s="503"/>
      <c r="AH33" s="503"/>
      <c r="AI33" s="503"/>
      <c r="AJ33" s="505"/>
    </row>
    <row r="34" spans="1:36" ht="18.75" x14ac:dyDescent="0.3">
      <c r="A34" s="415">
        <v>14</v>
      </c>
      <c r="B34" s="12" t="s">
        <v>163</v>
      </c>
      <c r="C34" s="492">
        <v>1.4</v>
      </c>
      <c r="D34" s="497"/>
      <c r="E34" s="493">
        <f t="shared" si="2"/>
        <v>1.4</v>
      </c>
      <c r="F34" s="497"/>
      <c r="G34" s="497"/>
      <c r="H34" s="502">
        <f t="shared" si="3"/>
        <v>0</v>
      </c>
      <c r="I34" s="503"/>
      <c r="J34" s="503"/>
      <c r="K34" s="503"/>
      <c r="L34" s="503"/>
      <c r="M34" s="504">
        <f t="shared" si="4"/>
        <v>1.4</v>
      </c>
      <c r="N34" s="503"/>
      <c r="O34" s="503">
        <f t="shared" si="6"/>
        <v>1.4</v>
      </c>
      <c r="P34" s="503"/>
      <c r="Q34" s="503"/>
      <c r="R34" s="504">
        <f t="shared" si="5"/>
        <v>0</v>
      </c>
      <c r="S34" s="503"/>
      <c r="T34" s="503"/>
      <c r="U34" s="503"/>
      <c r="V34" s="503"/>
      <c r="W34" s="503"/>
      <c r="X34" s="503"/>
      <c r="Y34" s="503"/>
      <c r="Z34" s="503"/>
      <c r="AA34" s="503"/>
      <c r="AB34" s="503"/>
      <c r="AC34" s="503"/>
      <c r="AD34" s="503"/>
      <c r="AE34" s="503"/>
      <c r="AF34" s="503"/>
      <c r="AG34" s="503"/>
      <c r="AH34" s="503"/>
      <c r="AI34" s="503"/>
      <c r="AJ34" s="505"/>
    </row>
    <row r="35" spans="1:36" ht="18.75" x14ac:dyDescent="0.3">
      <c r="A35" s="415">
        <v>15</v>
      </c>
      <c r="B35" s="12" t="s">
        <v>164</v>
      </c>
      <c r="C35" s="492">
        <v>1</v>
      </c>
      <c r="D35" s="497"/>
      <c r="E35" s="493">
        <f t="shared" si="2"/>
        <v>1</v>
      </c>
      <c r="F35" s="497"/>
      <c r="G35" s="497"/>
      <c r="H35" s="502">
        <f t="shared" si="3"/>
        <v>0</v>
      </c>
      <c r="I35" s="503"/>
      <c r="J35" s="503"/>
      <c r="K35" s="503"/>
      <c r="L35" s="503"/>
      <c r="M35" s="504">
        <f t="shared" si="4"/>
        <v>1</v>
      </c>
      <c r="N35" s="503"/>
      <c r="O35" s="503">
        <f t="shared" si="6"/>
        <v>1</v>
      </c>
      <c r="P35" s="503"/>
      <c r="Q35" s="503"/>
      <c r="R35" s="504">
        <f t="shared" si="5"/>
        <v>0</v>
      </c>
      <c r="S35" s="503"/>
      <c r="T35" s="503"/>
      <c r="U35" s="503"/>
      <c r="V35" s="503"/>
      <c r="W35" s="503"/>
      <c r="X35" s="503"/>
      <c r="Y35" s="503"/>
      <c r="Z35" s="503"/>
      <c r="AA35" s="503"/>
      <c r="AB35" s="503"/>
      <c r="AC35" s="503"/>
      <c r="AD35" s="503"/>
      <c r="AE35" s="503"/>
      <c r="AF35" s="503"/>
      <c r="AG35" s="503"/>
      <c r="AH35" s="503"/>
      <c r="AI35" s="503"/>
      <c r="AJ35" s="505"/>
    </row>
    <row r="36" spans="1:36" ht="18.75" x14ac:dyDescent="0.3">
      <c r="A36" s="415">
        <v>16</v>
      </c>
      <c r="B36" s="12" t="s">
        <v>165</v>
      </c>
      <c r="C36" s="492">
        <v>1</v>
      </c>
      <c r="D36" s="497"/>
      <c r="E36" s="493">
        <f t="shared" si="2"/>
        <v>1</v>
      </c>
      <c r="F36" s="497"/>
      <c r="G36" s="497"/>
      <c r="H36" s="502">
        <f t="shared" si="3"/>
        <v>0</v>
      </c>
      <c r="I36" s="503"/>
      <c r="J36" s="503"/>
      <c r="K36" s="503"/>
      <c r="L36" s="503"/>
      <c r="M36" s="504">
        <f t="shared" si="4"/>
        <v>1</v>
      </c>
      <c r="N36" s="503"/>
      <c r="O36" s="503">
        <f t="shared" si="6"/>
        <v>1</v>
      </c>
      <c r="P36" s="503"/>
      <c r="Q36" s="503"/>
      <c r="R36" s="504">
        <f t="shared" si="5"/>
        <v>0</v>
      </c>
      <c r="S36" s="503"/>
      <c r="T36" s="503"/>
      <c r="U36" s="503"/>
      <c r="V36" s="503"/>
      <c r="W36" s="503"/>
      <c r="X36" s="503"/>
      <c r="Y36" s="503"/>
      <c r="Z36" s="503"/>
      <c r="AA36" s="503"/>
      <c r="AB36" s="503"/>
      <c r="AC36" s="503"/>
      <c r="AD36" s="503"/>
      <c r="AE36" s="503"/>
      <c r="AF36" s="503"/>
      <c r="AG36" s="503"/>
      <c r="AH36" s="503"/>
      <c r="AI36" s="503"/>
      <c r="AJ36" s="505"/>
    </row>
    <row r="37" spans="1:36" ht="31.5" x14ac:dyDescent="0.3">
      <c r="A37" s="415">
        <v>17</v>
      </c>
      <c r="B37" s="12" t="s">
        <v>166</v>
      </c>
      <c r="C37" s="492">
        <v>1</v>
      </c>
      <c r="D37" s="497"/>
      <c r="E37" s="493">
        <f t="shared" si="2"/>
        <v>1</v>
      </c>
      <c r="F37" s="497"/>
      <c r="G37" s="497"/>
      <c r="H37" s="502">
        <f t="shared" si="3"/>
        <v>0</v>
      </c>
      <c r="I37" s="503"/>
      <c r="J37" s="503"/>
      <c r="K37" s="503"/>
      <c r="L37" s="503"/>
      <c r="M37" s="504">
        <f t="shared" si="4"/>
        <v>1</v>
      </c>
      <c r="N37" s="503"/>
      <c r="O37" s="503">
        <f t="shared" si="6"/>
        <v>1</v>
      </c>
      <c r="P37" s="503"/>
      <c r="Q37" s="503"/>
      <c r="R37" s="504">
        <f t="shared" si="5"/>
        <v>0</v>
      </c>
      <c r="S37" s="503"/>
      <c r="T37" s="503"/>
      <c r="U37" s="503"/>
      <c r="V37" s="503"/>
      <c r="W37" s="503"/>
      <c r="X37" s="503"/>
      <c r="Y37" s="503"/>
      <c r="Z37" s="503"/>
      <c r="AA37" s="503"/>
      <c r="AB37" s="503"/>
      <c r="AC37" s="503"/>
      <c r="AD37" s="503"/>
      <c r="AE37" s="503"/>
      <c r="AF37" s="503"/>
      <c r="AG37" s="503"/>
      <c r="AH37" s="503"/>
      <c r="AI37" s="503"/>
      <c r="AJ37" s="505"/>
    </row>
    <row r="38" spans="1:36" ht="18.75" x14ac:dyDescent="0.3">
      <c r="A38" s="415">
        <v>18</v>
      </c>
      <c r="B38" s="12" t="s">
        <v>167</v>
      </c>
      <c r="C38" s="492">
        <v>0.4</v>
      </c>
      <c r="D38" s="497"/>
      <c r="E38" s="493">
        <f t="shared" si="2"/>
        <v>0.4</v>
      </c>
      <c r="F38" s="497"/>
      <c r="G38" s="497"/>
      <c r="H38" s="502">
        <f t="shared" si="3"/>
        <v>0</v>
      </c>
      <c r="I38" s="503"/>
      <c r="J38" s="503"/>
      <c r="K38" s="503"/>
      <c r="L38" s="503"/>
      <c r="M38" s="504">
        <f t="shared" si="4"/>
        <v>0.4</v>
      </c>
      <c r="N38" s="503"/>
      <c r="O38" s="503">
        <f t="shared" si="6"/>
        <v>0.4</v>
      </c>
      <c r="P38" s="503"/>
      <c r="Q38" s="503"/>
      <c r="R38" s="504">
        <f t="shared" si="5"/>
        <v>0</v>
      </c>
      <c r="S38" s="503"/>
      <c r="T38" s="503"/>
      <c r="U38" s="503"/>
      <c r="V38" s="503"/>
      <c r="W38" s="503"/>
      <c r="X38" s="503"/>
      <c r="Y38" s="503"/>
      <c r="Z38" s="503"/>
      <c r="AA38" s="503"/>
      <c r="AB38" s="503"/>
      <c r="AC38" s="503"/>
      <c r="AD38" s="503"/>
      <c r="AE38" s="503"/>
      <c r="AF38" s="503"/>
      <c r="AG38" s="503"/>
      <c r="AH38" s="503"/>
      <c r="AI38" s="503"/>
      <c r="AJ38" s="505"/>
    </row>
    <row r="39" spans="1:36" ht="18.75" x14ac:dyDescent="0.3">
      <c r="A39" s="415">
        <v>19</v>
      </c>
      <c r="B39" s="12" t="s">
        <v>168</v>
      </c>
      <c r="C39" s="492">
        <v>0.5</v>
      </c>
      <c r="D39" s="497"/>
      <c r="E39" s="493">
        <f t="shared" si="2"/>
        <v>0.5</v>
      </c>
      <c r="F39" s="497"/>
      <c r="G39" s="497"/>
      <c r="H39" s="502">
        <f t="shared" si="3"/>
        <v>0</v>
      </c>
      <c r="I39" s="503"/>
      <c r="J39" s="503"/>
      <c r="K39" s="503"/>
      <c r="L39" s="503"/>
      <c r="M39" s="504">
        <f t="shared" si="4"/>
        <v>0.5</v>
      </c>
      <c r="N39" s="503"/>
      <c r="O39" s="503">
        <f t="shared" si="6"/>
        <v>0.5</v>
      </c>
      <c r="P39" s="503"/>
      <c r="Q39" s="503"/>
      <c r="R39" s="504">
        <f t="shared" si="5"/>
        <v>0</v>
      </c>
      <c r="S39" s="503"/>
      <c r="T39" s="503"/>
      <c r="U39" s="503"/>
      <c r="V39" s="503"/>
      <c r="W39" s="503"/>
      <c r="X39" s="503"/>
      <c r="Y39" s="503"/>
      <c r="Z39" s="503"/>
      <c r="AA39" s="503"/>
      <c r="AB39" s="503"/>
      <c r="AC39" s="503"/>
      <c r="AD39" s="503"/>
      <c r="AE39" s="503"/>
      <c r="AF39" s="503"/>
      <c r="AG39" s="503"/>
      <c r="AH39" s="503"/>
      <c r="AI39" s="503"/>
      <c r="AJ39" s="505"/>
    </row>
    <row r="40" spans="1:36" ht="18.75" x14ac:dyDescent="0.3">
      <c r="A40" s="415">
        <v>20</v>
      </c>
      <c r="B40" s="12" t="s">
        <v>169</v>
      </c>
      <c r="C40" s="492">
        <v>0.9</v>
      </c>
      <c r="D40" s="497"/>
      <c r="E40" s="493">
        <f t="shared" si="2"/>
        <v>0.9</v>
      </c>
      <c r="F40" s="497"/>
      <c r="G40" s="497"/>
      <c r="H40" s="502">
        <f t="shared" si="3"/>
        <v>0</v>
      </c>
      <c r="I40" s="503"/>
      <c r="J40" s="503"/>
      <c r="K40" s="503"/>
      <c r="L40" s="503"/>
      <c r="M40" s="504">
        <f t="shared" si="4"/>
        <v>0.9</v>
      </c>
      <c r="N40" s="503"/>
      <c r="O40" s="503">
        <f t="shared" si="6"/>
        <v>0.9</v>
      </c>
      <c r="P40" s="503"/>
      <c r="Q40" s="503"/>
      <c r="R40" s="504">
        <f t="shared" si="5"/>
        <v>0</v>
      </c>
      <c r="S40" s="503"/>
      <c r="T40" s="503"/>
      <c r="U40" s="503"/>
      <c r="V40" s="503"/>
      <c r="W40" s="503"/>
      <c r="X40" s="503"/>
      <c r="Y40" s="503"/>
      <c r="Z40" s="503"/>
      <c r="AA40" s="503"/>
      <c r="AB40" s="503"/>
      <c r="AC40" s="503"/>
      <c r="AD40" s="503"/>
      <c r="AE40" s="503"/>
      <c r="AF40" s="503"/>
      <c r="AG40" s="503"/>
      <c r="AH40" s="503"/>
      <c r="AI40" s="503"/>
      <c r="AJ40" s="505"/>
    </row>
    <row r="41" spans="1:36" ht="18.75" x14ac:dyDescent="0.3">
      <c r="A41" s="415">
        <v>21</v>
      </c>
      <c r="B41" s="12" t="s">
        <v>170</v>
      </c>
      <c r="C41" s="492">
        <v>1.4</v>
      </c>
      <c r="D41" s="497"/>
      <c r="E41" s="493">
        <f t="shared" si="2"/>
        <v>1.4</v>
      </c>
      <c r="F41" s="497"/>
      <c r="G41" s="497"/>
      <c r="H41" s="502">
        <f t="shared" si="3"/>
        <v>0</v>
      </c>
      <c r="I41" s="503"/>
      <c r="J41" s="503"/>
      <c r="K41" s="503"/>
      <c r="L41" s="503"/>
      <c r="M41" s="504">
        <f t="shared" si="4"/>
        <v>1.4</v>
      </c>
      <c r="N41" s="503"/>
      <c r="O41" s="503">
        <f t="shared" si="6"/>
        <v>1.4</v>
      </c>
      <c r="P41" s="503"/>
      <c r="Q41" s="503"/>
      <c r="R41" s="504">
        <f t="shared" si="5"/>
        <v>0</v>
      </c>
      <c r="S41" s="503"/>
      <c r="T41" s="503"/>
      <c r="U41" s="503"/>
      <c r="V41" s="503"/>
      <c r="W41" s="503"/>
      <c r="X41" s="503"/>
      <c r="Y41" s="503"/>
      <c r="Z41" s="503"/>
      <c r="AA41" s="503"/>
      <c r="AB41" s="503"/>
      <c r="AC41" s="503"/>
      <c r="AD41" s="503"/>
      <c r="AE41" s="503"/>
      <c r="AF41" s="503"/>
      <c r="AG41" s="503"/>
      <c r="AH41" s="503"/>
      <c r="AI41" s="503"/>
      <c r="AJ41" s="505"/>
    </row>
    <row r="42" spans="1:36" ht="18.75" x14ac:dyDescent="0.3">
      <c r="A42" s="415">
        <v>22</v>
      </c>
      <c r="B42" s="12" t="s">
        <v>171</v>
      </c>
      <c r="C42" s="492">
        <v>2.2999999999999998</v>
      </c>
      <c r="D42" s="497"/>
      <c r="E42" s="493">
        <f t="shared" si="2"/>
        <v>2.2999999999999998</v>
      </c>
      <c r="F42" s="497"/>
      <c r="G42" s="497"/>
      <c r="H42" s="502">
        <f t="shared" si="3"/>
        <v>0</v>
      </c>
      <c r="I42" s="503"/>
      <c r="J42" s="503"/>
      <c r="K42" s="503"/>
      <c r="L42" s="503"/>
      <c r="M42" s="504">
        <f t="shared" si="4"/>
        <v>2.2999999999999998</v>
      </c>
      <c r="N42" s="503"/>
      <c r="O42" s="503">
        <f t="shared" si="6"/>
        <v>2.2999999999999998</v>
      </c>
      <c r="P42" s="503"/>
      <c r="Q42" s="503"/>
      <c r="R42" s="504">
        <f t="shared" si="5"/>
        <v>0</v>
      </c>
      <c r="S42" s="503"/>
      <c r="T42" s="503"/>
      <c r="U42" s="503"/>
      <c r="V42" s="503"/>
      <c r="W42" s="503"/>
      <c r="X42" s="503"/>
      <c r="Y42" s="503"/>
      <c r="Z42" s="503"/>
      <c r="AA42" s="503"/>
      <c r="AB42" s="503"/>
      <c r="AC42" s="503"/>
      <c r="AD42" s="503"/>
      <c r="AE42" s="503"/>
      <c r="AF42" s="503"/>
      <c r="AG42" s="503"/>
      <c r="AH42" s="503"/>
      <c r="AI42" s="503"/>
      <c r="AJ42" s="505"/>
    </row>
    <row r="43" spans="1:36" ht="18.75" x14ac:dyDescent="0.3">
      <c r="A43" s="415">
        <v>23</v>
      </c>
      <c r="B43" s="12" t="s">
        <v>172</v>
      </c>
      <c r="C43" s="492">
        <v>1</v>
      </c>
      <c r="D43" s="497"/>
      <c r="E43" s="493">
        <f t="shared" si="2"/>
        <v>1</v>
      </c>
      <c r="F43" s="497"/>
      <c r="G43" s="497"/>
      <c r="H43" s="502">
        <f t="shared" si="3"/>
        <v>0</v>
      </c>
      <c r="I43" s="503"/>
      <c r="J43" s="503"/>
      <c r="K43" s="503"/>
      <c r="L43" s="503"/>
      <c r="M43" s="504">
        <f t="shared" si="4"/>
        <v>1</v>
      </c>
      <c r="N43" s="503"/>
      <c r="O43" s="503">
        <f t="shared" si="6"/>
        <v>1</v>
      </c>
      <c r="P43" s="503"/>
      <c r="Q43" s="503"/>
      <c r="R43" s="504">
        <f t="shared" si="5"/>
        <v>0</v>
      </c>
      <c r="S43" s="503"/>
      <c r="T43" s="503"/>
      <c r="U43" s="503"/>
      <c r="V43" s="503"/>
      <c r="W43" s="503"/>
      <c r="X43" s="503"/>
      <c r="Y43" s="503"/>
      <c r="Z43" s="503"/>
      <c r="AA43" s="503"/>
      <c r="AB43" s="503"/>
      <c r="AC43" s="503"/>
      <c r="AD43" s="503"/>
      <c r="AE43" s="503"/>
      <c r="AF43" s="503"/>
      <c r="AG43" s="503"/>
      <c r="AH43" s="503"/>
      <c r="AI43" s="503"/>
      <c r="AJ43" s="505"/>
    </row>
    <row r="44" spans="1:36" ht="18.75" x14ac:dyDescent="0.3">
      <c r="A44" s="415">
        <v>24</v>
      </c>
      <c r="B44" s="12" t="s">
        <v>165</v>
      </c>
      <c r="C44" s="492"/>
      <c r="D44" s="497"/>
      <c r="E44" s="493">
        <f t="shared" si="2"/>
        <v>0</v>
      </c>
      <c r="F44" s="497"/>
      <c r="G44" s="497"/>
      <c r="H44" s="502">
        <f t="shared" si="3"/>
        <v>0</v>
      </c>
      <c r="I44" s="503"/>
      <c r="J44" s="503"/>
      <c r="K44" s="503"/>
      <c r="L44" s="503"/>
      <c r="M44" s="504">
        <f t="shared" si="4"/>
        <v>0</v>
      </c>
      <c r="N44" s="503"/>
      <c r="O44" s="503">
        <f t="shared" si="6"/>
        <v>0</v>
      </c>
      <c r="P44" s="503"/>
      <c r="Q44" s="503"/>
      <c r="R44" s="504">
        <f t="shared" si="5"/>
        <v>0</v>
      </c>
      <c r="S44" s="503"/>
      <c r="T44" s="503"/>
      <c r="U44" s="503"/>
      <c r="V44" s="503"/>
      <c r="W44" s="503"/>
      <c r="X44" s="503"/>
      <c r="Y44" s="503"/>
      <c r="Z44" s="503"/>
      <c r="AA44" s="503"/>
      <c r="AB44" s="503"/>
      <c r="AC44" s="503"/>
      <c r="AD44" s="503"/>
      <c r="AE44" s="503"/>
      <c r="AF44" s="503"/>
      <c r="AG44" s="503"/>
      <c r="AH44" s="503"/>
      <c r="AI44" s="503"/>
      <c r="AJ44" s="505"/>
    </row>
    <row r="45" spans="1:36" ht="18.75" x14ac:dyDescent="0.3">
      <c r="A45" s="415">
        <v>25</v>
      </c>
      <c r="B45" s="12" t="s">
        <v>276</v>
      </c>
      <c r="C45" s="492"/>
      <c r="D45" s="497"/>
      <c r="E45" s="493">
        <f t="shared" si="2"/>
        <v>0</v>
      </c>
      <c r="F45" s="497"/>
      <c r="G45" s="497"/>
      <c r="H45" s="502">
        <f t="shared" si="3"/>
        <v>0</v>
      </c>
      <c r="I45" s="503"/>
      <c r="J45" s="503"/>
      <c r="K45" s="503"/>
      <c r="L45" s="503"/>
      <c r="M45" s="504">
        <f t="shared" si="4"/>
        <v>0</v>
      </c>
      <c r="N45" s="503"/>
      <c r="O45" s="503">
        <f t="shared" si="6"/>
        <v>0</v>
      </c>
      <c r="P45" s="503"/>
      <c r="Q45" s="503"/>
      <c r="R45" s="504">
        <f t="shared" si="5"/>
        <v>0</v>
      </c>
      <c r="S45" s="503"/>
      <c r="T45" s="503"/>
      <c r="U45" s="503"/>
      <c r="V45" s="503"/>
      <c r="W45" s="503"/>
      <c r="X45" s="503"/>
      <c r="Y45" s="503"/>
      <c r="Z45" s="503"/>
      <c r="AA45" s="503"/>
      <c r="AB45" s="503"/>
      <c r="AC45" s="503"/>
      <c r="AD45" s="503"/>
      <c r="AE45" s="503"/>
      <c r="AF45" s="503"/>
      <c r="AG45" s="503"/>
      <c r="AH45" s="503"/>
      <c r="AI45" s="503"/>
      <c r="AJ45" s="505"/>
    </row>
    <row r="46" spans="1:36" ht="18.75" x14ac:dyDescent="0.3">
      <c r="A46" s="415">
        <v>26</v>
      </c>
      <c r="B46" s="12" t="s">
        <v>277</v>
      </c>
      <c r="C46" s="492"/>
      <c r="D46" s="497"/>
      <c r="E46" s="493">
        <f t="shared" si="2"/>
        <v>0</v>
      </c>
      <c r="F46" s="497"/>
      <c r="G46" s="497"/>
      <c r="H46" s="502">
        <f t="shared" si="3"/>
        <v>0</v>
      </c>
      <c r="I46" s="503"/>
      <c r="J46" s="503"/>
      <c r="K46" s="503"/>
      <c r="L46" s="503"/>
      <c r="M46" s="504">
        <f t="shared" si="4"/>
        <v>0</v>
      </c>
      <c r="N46" s="503"/>
      <c r="O46" s="503">
        <f t="shared" si="6"/>
        <v>0</v>
      </c>
      <c r="P46" s="503"/>
      <c r="Q46" s="503"/>
      <c r="R46" s="504">
        <f t="shared" si="5"/>
        <v>0</v>
      </c>
      <c r="S46" s="503"/>
      <c r="T46" s="503"/>
      <c r="U46" s="503"/>
      <c r="V46" s="503"/>
      <c r="W46" s="503"/>
      <c r="X46" s="503"/>
      <c r="Y46" s="503"/>
      <c r="Z46" s="503"/>
      <c r="AA46" s="503"/>
      <c r="AB46" s="503"/>
      <c r="AC46" s="503"/>
      <c r="AD46" s="503"/>
      <c r="AE46" s="503"/>
      <c r="AF46" s="503"/>
      <c r="AG46" s="503"/>
      <c r="AH46" s="503"/>
      <c r="AI46" s="503"/>
      <c r="AJ46" s="505"/>
    </row>
    <row r="47" spans="1:36" ht="18.75" x14ac:dyDescent="0.3">
      <c r="A47" s="415">
        <v>27</v>
      </c>
      <c r="B47" s="12" t="s">
        <v>278</v>
      </c>
      <c r="C47" s="492"/>
      <c r="D47" s="497"/>
      <c r="E47" s="493">
        <f t="shared" si="2"/>
        <v>0</v>
      </c>
      <c r="F47" s="497"/>
      <c r="G47" s="497"/>
      <c r="H47" s="502">
        <f t="shared" si="3"/>
        <v>0</v>
      </c>
      <c r="I47" s="503"/>
      <c r="J47" s="503"/>
      <c r="K47" s="503"/>
      <c r="L47" s="503"/>
      <c r="M47" s="504">
        <f t="shared" si="4"/>
        <v>0</v>
      </c>
      <c r="N47" s="503"/>
      <c r="O47" s="503">
        <f t="shared" si="6"/>
        <v>0</v>
      </c>
      <c r="P47" s="503"/>
      <c r="Q47" s="503"/>
      <c r="R47" s="504">
        <f t="shared" si="5"/>
        <v>0</v>
      </c>
      <c r="S47" s="503"/>
      <c r="T47" s="503"/>
      <c r="U47" s="503"/>
      <c r="V47" s="503"/>
      <c r="W47" s="503"/>
      <c r="X47" s="503"/>
      <c r="Y47" s="503"/>
      <c r="Z47" s="503"/>
      <c r="AA47" s="503"/>
      <c r="AB47" s="503"/>
      <c r="AC47" s="503"/>
      <c r="AD47" s="503"/>
      <c r="AE47" s="503"/>
      <c r="AF47" s="503"/>
      <c r="AG47" s="503"/>
      <c r="AH47" s="503"/>
      <c r="AI47" s="503"/>
      <c r="AJ47" s="505"/>
    </row>
    <row r="48" spans="1:36" ht="31.5" x14ac:dyDescent="0.3">
      <c r="A48" s="415">
        <v>28</v>
      </c>
      <c r="B48" s="419" t="s">
        <v>189</v>
      </c>
      <c r="C48" s="492">
        <v>0.8</v>
      </c>
      <c r="D48" s="497"/>
      <c r="E48" s="493"/>
      <c r="F48" s="497">
        <v>0.8</v>
      </c>
      <c r="G48" s="497"/>
      <c r="H48" s="502">
        <f t="shared" si="3"/>
        <v>0</v>
      </c>
      <c r="I48" s="503"/>
      <c r="J48" s="503"/>
      <c r="K48" s="503"/>
      <c r="L48" s="503"/>
      <c r="M48" s="504">
        <f t="shared" si="4"/>
        <v>0.8</v>
      </c>
      <c r="N48" s="503"/>
      <c r="O48" s="503">
        <f t="shared" si="6"/>
        <v>0</v>
      </c>
      <c r="P48" s="503">
        <f>F48-K48</f>
        <v>0.8</v>
      </c>
      <c r="Q48" s="503"/>
      <c r="R48" s="504">
        <f t="shared" si="5"/>
        <v>0.8</v>
      </c>
      <c r="S48" s="503"/>
      <c r="T48" s="503"/>
      <c r="U48" s="503">
        <v>0.8</v>
      </c>
      <c r="V48" s="503"/>
      <c r="W48" s="503"/>
      <c r="X48" s="503"/>
      <c r="Y48" s="503"/>
      <c r="Z48" s="503"/>
      <c r="AA48" s="503"/>
      <c r="AB48" s="503"/>
      <c r="AC48" s="503"/>
      <c r="AD48" s="503"/>
      <c r="AE48" s="503"/>
      <c r="AF48" s="503"/>
      <c r="AG48" s="503"/>
      <c r="AH48" s="503"/>
      <c r="AI48" s="503"/>
      <c r="AJ48" s="505"/>
    </row>
    <row r="49" spans="1:36" ht="18.75" x14ac:dyDescent="0.3">
      <c r="A49" s="415">
        <v>29</v>
      </c>
      <c r="B49" s="419" t="s">
        <v>190</v>
      </c>
      <c r="C49" s="492">
        <v>0.4</v>
      </c>
      <c r="D49" s="497"/>
      <c r="E49" s="493"/>
      <c r="F49" s="497">
        <v>0.4</v>
      </c>
      <c r="G49" s="497"/>
      <c r="H49" s="502">
        <f t="shared" si="3"/>
        <v>0.8</v>
      </c>
      <c r="I49" s="503"/>
      <c r="J49" s="503"/>
      <c r="K49" s="503">
        <v>0.8</v>
      </c>
      <c r="L49" s="503"/>
      <c r="M49" s="504">
        <f t="shared" si="4"/>
        <v>-0.4</v>
      </c>
      <c r="N49" s="503"/>
      <c r="O49" s="503"/>
      <c r="P49" s="503">
        <f>F49-K49</f>
        <v>-0.4</v>
      </c>
      <c r="Q49" s="503"/>
      <c r="R49" s="504">
        <f t="shared" si="5"/>
        <v>0.8</v>
      </c>
      <c r="S49" s="503"/>
      <c r="T49" s="503"/>
      <c r="U49" s="503">
        <v>0.8</v>
      </c>
      <c r="V49" s="503"/>
      <c r="W49" s="503"/>
      <c r="X49" s="503"/>
      <c r="Y49" s="503"/>
      <c r="Z49" s="503"/>
      <c r="AA49" s="503"/>
      <c r="AB49" s="503"/>
      <c r="AC49" s="503"/>
      <c r="AD49" s="503"/>
      <c r="AE49" s="503"/>
      <c r="AF49" s="503"/>
      <c r="AG49" s="503"/>
      <c r="AH49" s="503"/>
      <c r="AI49" s="503"/>
      <c r="AJ49" s="505"/>
    </row>
    <row r="50" spans="1:36" ht="31.5" x14ac:dyDescent="0.3">
      <c r="A50" s="28" t="s">
        <v>293</v>
      </c>
      <c r="B50" s="26" t="s">
        <v>565</v>
      </c>
      <c r="C50" s="492"/>
      <c r="D50" s="497"/>
      <c r="E50" s="497"/>
      <c r="F50" s="497"/>
      <c r="G50" s="497"/>
      <c r="H50" s="503"/>
      <c r="I50" s="503"/>
      <c r="J50" s="503"/>
      <c r="K50" s="503"/>
      <c r="L50" s="503"/>
      <c r="M50" s="503"/>
      <c r="N50" s="503"/>
      <c r="O50" s="503"/>
      <c r="P50" s="503"/>
      <c r="Q50" s="503"/>
      <c r="R50" s="503"/>
      <c r="S50" s="503"/>
      <c r="T50" s="503"/>
      <c r="U50" s="503"/>
      <c r="V50" s="503"/>
      <c r="W50" s="503"/>
      <c r="X50" s="503"/>
      <c r="Y50" s="503"/>
      <c r="Z50" s="503"/>
      <c r="AA50" s="503"/>
      <c r="AB50" s="503"/>
      <c r="AC50" s="503"/>
      <c r="AD50" s="503"/>
      <c r="AE50" s="503"/>
      <c r="AF50" s="503"/>
      <c r="AG50" s="503"/>
      <c r="AH50" s="503"/>
      <c r="AI50" s="503"/>
      <c r="AJ50" s="505"/>
    </row>
    <row r="51" spans="1:36" ht="18.75" x14ac:dyDescent="0.3">
      <c r="A51" s="18">
        <v>1</v>
      </c>
      <c r="B51" s="5" t="s">
        <v>331</v>
      </c>
      <c r="C51" s="497"/>
      <c r="D51" s="497"/>
      <c r="E51" s="497"/>
      <c r="F51" s="497"/>
      <c r="G51" s="497"/>
      <c r="H51" s="503"/>
      <c r="I51" s="503"/>
      <c r="J51" s="503"/>
      <c r="K51" s="503"/>
      <c r="L51" s="503"/>
      <c r="M51" s="503"/>
      <c r="N51" s="503"/>
      <c r="O51" s="503"/>
      <c r="P51" s="503"/>
      <c r="Q51" s="503"/>
      <c r="R51" s="503"/>
      <c r="S51" s="503"/>
      <c r="T51" s="503"/>
      <c r="U51" s="503"/>
      <c r="V51" s="503"/>
      <c r="W51" s="503"/>
      <c r="X51" s="503"/>
      <c r="Y51" s="503"/>
      <c r="Z51" s="503"/>
      <c r="AA51" s="503"/>
      <c r="AB51" s="503"/>
      <c r="AC51" s="503"/>
      <c r="AD51" s="503"/>
      <c r="AE51" s="503"/>
      <c r="AF51" s="503"/>
      <c r="AG51" s="503"/>
      <c r="AH51" s="503"/>
      <c r="AI51" s="503"/>
      <c r="AJ51" s="505"/>
    </row>
    <row r="52" spans="1:36" ht="18.75" hidden="1" x14ac:dyDescent="0.3">
      <c r="A52" s="18">
        <v>2</v>
      </c>
      <c r="B52" s="5" t="s">
        <v>333</v>
      </c>
      <c r="C52" s="497"/>
      <c r="D52" s="497"/>
      <c r="E52" s="497"/>
      <c r="F52" s="497"/>
      <c r="G52" s="497"/>
      <c r="H52" s="503"/>
      <c r="I52" s="503"/>
      <c r="J52" s="503"/>
      <c r="K52" s="503"/>
      <c r="L52" s="503"/>
      <c r="M52" s="503"/>
      <c r="N52" s="503"/>
      <c r="O52" s="503"/>
      <c r="P52" s="503"/>
      <c r="Q52" s="503"/>
      <c r="R52" s="503"/>
      <c r="S52" s="503"/>
      <c r="T52" s="503"/>
      <c r="U52" s="503"/>
      <c r="V52" s="503"/>
      <c r="W52" s="503"/>
      <c r="X52" s="503"/>
      <c r="Y52" s="503"/>
      <c r="Z52" s="503"/>
      <c r="AA52" s="503"/>
      <c r="AB52" s="503"/>
      <c r="AC52" s="503"/>
      <c r="AD52" s="503"/>
      <c r="AE52" s="503"/>
      <c r="AF52" s="503"/>
      <c r="AG52" s="503"/>
      <c r="AH52" s="503"/>
      <c r="AI52" s="503"/>
      <c r="AJ52" s="505"/>
    </row>
    <row r="53" spans="1:36" ht="18.75" hidden="1" x14ac:dyDescent="0.3">
      <c r="A53" s="18" t="s">
        <v>332</v>
      </c>
      <c r="B53" s="5"/>
      <c r="C53" s="497"/>
      <c r="D53" s="497"/>
      <c r="E53" s="497"/>
      <c r="F53" s="497"/>
      <c r="G53" s="497"/>
      <c r="H53" s="503"/>
      <c r="I53" s="503"/>
      <c r="J53" s="503"/>
      <c r="K53" s="503"/>
      <c r="L53" s="503"/>
      <c r="M53" s="503"/>
      <c r="N53" s="503"/>
      <c r="O53" s="503"/>
      <c r="P53" s="503"/>
      <c r="Q53" s="503"/>
      <c r="R53" s="503"/>
      <c r="S53" s="503"/>
      <c r="T53" s="503"/>
      <c r="U53" s="503"/>
      <c r="V53" s="503"/>
      <c r="W53" s="503"/>
      <c r="X53" s="503"/>
      <c r="Y53" s="503"/>
      <c r="Z53" s="503"/>
      <c r="AA53" s="503"/>
      <c r="AB53" s="503"/>
      <c r="AC53" s="503"/>
      <c r="AD53" s="503"/>
      <c r="AE53" s="503"/>
      <c r="AF53" s="503"/>
      <c r="AG53" s="503"/>
      <c r="AH53" s="503"/>
      <c r="AI53" s="503"/>
      <c r="AJ53" s="505"/>
    </row>
    <row r="54" spans="1:36" ht="31.5" x14ac:dyDescent="0.25">
      <c r="A54" s="28" t="s">
        <v>304</v>
      </c>
      <c r="B54" s="26" t="s">
        <v>425</v>
      </c>
      <c r="C54" s="492">
        <f>C55</f>
        <v>0</v>
      </c>
      <c r="D54" s="492">
        <f t="shared" ref="D54:AJ54" si="7">D55</f>
        <v>0</v>
      </c>
      <c r="E54" s="492">
        <f t="shared" si="7"/>
        <v>0</v>
      </c>
      <c r="F54" s="492">
        <f t="shared" si="7"/>
        <v>0</v>
      </c>
      <c r="G54" s="492">
        <f t="shared" si="7"/>
        <v>0</v>
      </c>
      <c r="H54" s="492">
        <f t="shared" si="7"/>
        <v>5.8</v>
      </c>
      <c r="I54" s="492">
        <f t="shared" si="7"/>
        <v>0</v>
      </c>
      <c r="J54" s="492">
        <f t="shared" si="7"/>
        <v>5.8</v>
      </c>
      <c r="K54" s="492">
        <f t="shared" si="7"/>
        <v>0</v>
      </c>
      <c r="L54" s="492">
        <f t="shared" si="7"/>
        <v>0</v>
      </c>
      <c r="M54" s="492">
        <f t="shared" si="7"/>
        <v>-5.8</v>
      </c>
      <c r="N54" s="492">
        <f t="shared" si="7"/>
        <v>0</v>
      </c>
      <c r="O54" s="492">
        <f t="shared" si="7"/>
        <v>-5.8</v>
      </c>
      <c r="P54" s="492">
        <f t="shared" si="7"/>
        <v>0</v>
      </c>
      <c r="Q54" s="492">
        <f t="shared" si="7"/>
        <v>0</v>
      </c>
      <c r="R54" s="492">
        <f t="shared" si="7"/>
        <v>7.5</v>
      </c>
      <c r="S54" s="492">
        <f t="shared" si="7"/>
        <v>0</v>
      </c>
      <c r="T54" s="492">
        <f t="shared" si="7"/>
        <v>7.5</v>
      </c>
      <c r="U54" s="492">
        <f t="shared" si="7"/>
        <v>0</v>
      </c>
      <c r="V54" s="492">
        <f t="shared" si="7"/>
        <v>0</v>
      </c>
      <c r="W54" s="492">
        <f t="shared" si="7"/>
        <v>0</v>
      </c>
      <c r="X54" s="492">
        <f t="shared" si="7"/>
        <v>0</v>
      </c>
      <c r="Y54" s="492">
        <f t="shared" si="7"/>
        <v>0</v>
      </c>
      <c r="Z54" s="492">
        <f t="shared" si="7"/>
        <v>0</v>
      </c>
      <c r="AA54" s="492">
        <f t="shared" si="7"/>
        <v>0</v>
      </c>
      <c r="AB54" s="492">
        <f t="shared" si="7"/>
        <v>0</v>
      </c>
      <c r="AC54" s="492">
        <f t="shared" si="7"/>
        <v>0</v>
      </c>
      <c r="AD54" s="492">
        <f t="shared" si="7"/>
        <v>0</v>
      </c>
      <c r="AE54" s="492">
        <f t="shared" si="7"/>
        <v>0</v>
      </c>
      <c r="AF54" s="492">
        <f t="shared" si="7"/>
        <v>0</v>
      </c>
      <c r="AG54" s="492">
        <f t="shared" si="7"/>
        <v>0</v>
      </c>
      <c r="AH54" s="492">
        <f t="shared" si="7"/>
        <v>0</v>
      </c>
      <c r="AI54" s="492">
        <f t="shared" si="7"/>
        <v>0</v>
      </c>
      <c r="AJ54" s="501">
        <f t="shared" si="7"/>
        <v>0</v>
      </c>
    </row>
    <row r="55" spans="1:36" ht="47.25" x14ac:dyDescent="0.3">
      <c r="A55" s="18">
        <v>1</v>
      </c>
      <c r="B55" s="419" t="s">
        <v>176</v>
      </c>
      <c r="C55" s="497"/>
      <c r="D55" s="497"/>
      <c r="E55" s="497">
        <f>C55</f>
        <v>0</v>
      </c>
      <c r="F55" s="497"/>
      <c r="G55" s="497"/>
      <c r="H55" s="502">
        <f>SUM(I55:L55)</f>
        <v>5.8</v>
      </c>
      <c r="I55" s="503"/>
      <c r="J55" s="503">
        <v>5.8</v>
      </c>
      <c r="K55" s="503"/>
      <c r="L55" s="503"/>
      <c r="M55" s="502">
        <f>C55-H55</f>
        <v>-5.8</v>
      </c>
      <c r="N55" s="503"/>
      <c r="O55" s="503">
        <f>E55-J55</f>
        <v>-5.8</v>
      </c>
      <c r="P55" s="503"/>
      <c r="Q55" s="503"/>
      <c r="R55" s="504">
        <f>SUM(S55:V55)</f>
        <v>7.5</v>
      </c>
      <c r="S55" s="503"/>
      <c r="T55" s="503">
        <v>7.5</v>
      </c>
      <c r="U55" s="503"/>
      <c r="V55" s="503"/>
      <c r="W55" s="503"/>
      <c r="X55" s="503"/>
      <c r="Y55" s="503"/>
      <c r="Z55" s="503"/>
      <c r="AA55" s="503"/>
      <c r="AB55" s="503"/>
      <c r="AC55" s="503"/>
      <c r="AD55" s="503"/>
      <c r="AE55" s="503"/>
      <c r="AF55" s="503"/>
      <c r="AG55" s="503"/>
      <c r="AH55" s="503"/>
      <c r="AI55" s="503"/>
      <c r="AJ55" s="505"/>
    </row>
    <row r="56" spans="1:36" ht="18.75" x14ac:dyDescent="0.3">
      <c r="A56" s="18" t="s">
        <v>332</v>
      </c>
      <c r="B56" s="5"/>
      <c r="C56" s="497"/>
      <c r="D56" s="497"/>
      <c r="E56" s="497"/>
      <c r="F56" s="497"/>
      <c r="G56" s="497"/>
      <c r="H56" s="503"/>
      <c r="I56" s="503"/>
      <c r="J56" s="503"/>
      <c r="K56" s="503"/>
      <c r="L56" s="503"/>
      <c r="M56" s="503"/>
      <c r="N56" s="503"/>
      <c r="O56" s="503"/>
      <c r="P56" s="503"/>
      <c r="Q56" s="503"/>
      <c r="R56" s="503"/>
      <c r="S56" s="503"/>
      <c r="T56" s="503"/>
      <c r="U56" s="503"/>
      <c r="V56" s="503"/>
      <c r="W56" s="503"/>
      <c r="X56" s="503"/>
      <c r="Y56" s="503"/>
      <c r="Z56" s="503"/>
      <c r="AA56" s="503"/>
      <c r="AB56" s="503"/>
      <c r="AC56" s="503"/>
      <c r="AD56" s="503"/>
      <c r="AE56" s="503"/>
      <c r="AF56" s="503"/>
      <c r="AG56" s="503"/>
      <c r="AH56" s="503"/>
      <c r="AI56" s="503"/>
      <c r="AJ56" s="505"/>
    </row>
    <row r="57" spans="1:36" ht="47.25" x14ac:dyDescent="0.3">
      <c r="A57" s="28" t="s">
        <v>322</v>
      </c>
      <c r="B57" s="26" t="s">
        <v>426</v>
      </c>
      <c r="C57" s="492"/>
      <c r="D57" s="497"/>
      <c r="E57" s="497"/>
      <c r="F57" s="497"/>
      <c r="G57" s="497"/>
      <c r="H57" s="503"/>
      <c r="I57" s="503"/>
      <c r="J57" s="503"/>
      <c r="K57" s="503"/>
      <c r="L57" s="503"/>
      <c r="M57" s="503"/>
      <c r="N57" s="503"/>
      <c r="O57" s="503"/>
      <c r="P57" s="503"/>
      <c r="Q57" s="503"/>
      <c r="R57" s="503"/>
      <c r="S57" s="503"/>
      <c r="T57" s="503"/>
      <c r="U57" s="503"/>
      <c r="V57" s="503"/>
      <c r="W57" s="503"/>
      <c r="X57" s="503"/>
      <c r="Y57" s="503"/>
      <c r="Z57" s="503"/>
      <c r="AA57" s="503"/>
      <c r="AB57" s="503"/>
      <c r="AC57" s="503"/>
      <c r="AD57" s="503"/>
      <c r="AE57" s="503"/>
      <c r="AF57" s="503"/>
      <c r="AG57" s="503"/>
      <c r="AH57" s="503"/>
      <c r="AI57" s="503"/>
      <c r="AJ57" s="505"/>
    </row>
    <row r="58" spans="1:36" ht="18.75" x14ac:dyDescent="0.3">
      <c r="A58" s="18">
        <v>1</v>
      </c>
      <c r="B58" s="5" t="s">
        <v>331</v>
      </c>
      <c r="C58" s="497"/>
      <c r="D58" s="497"/>
      <c r="E58" s="497"/>
      <c r="F58" s="497"/>
      <c r="G58" s="497"/>
      <c r="H58" s="503"/>
      <c r="I58" s="503"/>
      <c r="J58" s="503"/>
      <c r="K58" s="503"/>
      <c r="L58" s="503"/>
      <c r="M58" s="503"/>
      <c r="N58" s="503"/>
      <c r="O58" s="503"/>
      <c r="P58" s="503"/>
      <c r="Q58" s="503"/>
      <c r="R58" s="503"/>
      <c r="S58" s="503"/>
      <c r="T58" s="503"/>
      <c r="U58" s="503"/>
      <c r="V58" s="503"/>
      <c r="W58" s="503"/>
      <c r="X58" s="503"/>
      <c r="Y58" s="503"/>
      <c r="Z58" s="503"/>
      <c r="AA58" s="503"/>
      <c r="AB58" s="503"/>
      <c r="AC58" s="503"/>
      <c r="AD58" s="503"/>
      <c r="AE58" s="503"/>
      <c r="AF58" s="503"/>
      <c r="AG58" s="503"/>
      <c r="AH58" s="503"/>
      <c r="AI58" s="503"/>
      <c r="AJ58" s="505"/>
    </row>
    <row r="59" spans="1:36" ht="18.75" hidden="1" x14ac:dyDescent="0.3">
      <c r="A59" s="18">
        <v>2</v>
      </c>
      <c r="B59" s="5" t="s">
        <v>333</v>
      </c>
      <c r="C59" s="497"/>
      <c r="D59" s="497"/>
      <c r="E59" s="497"/>
      <c r="F59" s="497"/>
      <c r="G59" s="497"/>
      <c r="H59" s="503"/>
      <c r="I59" s="503"/>
      <c r="J59" s="503"/>
      <c r="K59" s="503"/>
      <c r="L59" s="503"/>
      <c r="M59" s="503"/>
      <c r="N59" s="503"/>
      <c r="O59" s="503"/>
      <c r="P59" s="503"/>
      <c r="Q59" s="503"/>
      <c r="R59" s="503"/>
      <c r="S59" s="503"/>
      <c r="T59" s="503"/>
      <c r="U59" s="503"/>
      <c r="V59" s="503"/>
      <c r="W59" s="503"/>
      <c r="X59" s="503"/>
      <c r="Y59" s="503"/>
      <c r="Z59" s="503"/>
      <c r="AA59" s="503"/>
      <c r="AB59" s="503"/>
      <c r="AC59" s="503"/>
      <c r="AD59" s="503"/>
      <c r="AE59" s="503"/>
      <c r="AF59" s="503"/>
      <c r="AG59" s="503"/>
      <c r="AH59" s="503"/>
      <c r="AI59" s="503"/>
      <c r="AJ59" s="505"/>
    </row>
    <row r="60" spans="1:36" ht="18.75" hidden="1" x14ac:dyDescent="0.3">
      <c r="A60" s="18" t="s">
        <v>332</v>
      </c>
      <c r="B60" s="5"/>
      <c r="C60" s="497"/>
      <c r="D60" s="497"/>
      <c r="E60" s="497"/>
      <c r="F60" s="497"/>
      <c r="G60" s="497"/>
      <c r="H60" s="503"/>
      <c r="I60" s="503"/>
      <c r="J60" s="503"/>
      <c r="K60" s="503"/>
      <c r="L60" s="503"/>
      <c r="M60" s="503"/>
      <c r="N60" s="503"/>
      <c r="O60" s="503"/>
      <c r="P60" s="503"/>
      <c r="Q60" s="503"/>
      <c r="R60" s="503"/>
      <c r="S60" s="503"/>
      <c r="T60" s="503"/>
      <c r="U60" s="503"/>
      <c r="V60" s="503"/>
      <c r="W60" s="503"/>
      <c r="X60" s="503"/>
      <c r="Y60" s="503"/>
      <c r="Z60" s="503"/>
      <c r="AA60" s="503"/>
      <c r="AB60" s="503"/>
      <c r="AC60" s="503"/>
      <c r="AD60" s="503"/>
      <c r="AE60" s="503"/>
      <c r="AF60" s="503"/>
      <c r="AG60" s="503"/>
      <c r="AH60" s="503"/>
      <c r="AI60" s="503"/>
      <c r="AJ60" s="505"/>
    </row>
    <row r="61" spans="1:36" ht="18.75" x14ac:dyDescent="0.25">
      <c r="A61" s="28" t="s">
        <v>294</v>
      </c>
      <c r="B61" s="26" t="s">
        <v>344</v>
      </c>
      <c r="C61" s="492">
        <f>C62+C66</f>
        <v>47.7</v>
      </c>
      <c r="D61" s="492">
        <f t="shared" ref="D61:AJ61" si="8">D62+D66</f>
        <v>0</v>
      </c>
      <c r="E61" s="492">
        <f t="shared" si="8"/>
        <v>47.7</v>
      </c>
      <c r="F61" s="492">
        <f t="shared" si="8"/>
        <v>0</v>
      </c>
      <c r="G61" s="492">
        <f t="shared" si="8"/>
        <v>0</v>
      </c>
      <c r="H61" s="492">
        <f t="shared" si="8"/>
        <v>0</v>
      </c>
      <c r="I61" s="492">
        <f t="shared" si="8"/>
        <v>0</v>
      </c>
      <c r="J61" s="492">
        <f t="shared" si="8"/>
        <v>0</v>
      </c>
      <c r="K61" s="492">
        <f t="shared" si="8"/>
        <v>0</v>
      </c>
      <c r="L61" s="492">
        <f t="shared" si="8"/>
        <v>0</v>
      </c>
      <c r="M61" s="492">
        <f t="shared" si="8"/>
        <v>47.7</v>
      </c>
      <c r="N61" s="492">
        <f t="shared" si="8"/>
        <v>0</v>
      </c>
      <c r="O61" s="492">
        <f t="shared" si="8"/>
        <v>47.7</v>
      </c>
      <c r="P61" s="492">
        <f t="shared" si="8"/>
        <v>0</v>
      </c>
      <c r="Q61" s="492">
        <f t="shared" si="8"/>
        <v>0</v>
      </c>
      <c r="R61" s="492">
        <f t="shared" si="8"/>
        <v>0</v>
      </c>
      <c r="S61" s="492">
        <f t="shared" si="8"/>
        <v>0</v>
      </c>
      <c r="T61" s="492">
        <f t="shared" si="8"/>
        <v>0</v>
      </c>
      <c r="U61" s="492">
        <f t="shared" si="8"/>
        <v>0</v>
      </c>
      <c r="V61" s="492">
        <f t="shared" si="8"/>
        <v>0</v>
      </c>
      <c r="W61" s="492">
        <f t="shared" si="8"/>
        <v>0</v>
      </c>
      <c r="X61" s="492">
        <f t="shared" si="8"/>
        <v>0</v>
      </c>
      <c r="Y61" s="492">
        <f t="shared" si="8"/>
        <v>0</v>
      </c>
      <c r="Z61" s="492">
        <f t="shared" si="8"/>
        <v>0</v>
      </c>
      <c r="AA61" s="492">
        <f t="shared" si="8"/>
        <v>0</v>
      </c>
      <c r="AB61" s="492">
        <f t="shared" si="8"/>
        <v>0</v>
      </c>
      <c r="AC61" s="492">
        <f t="shared" si="8"/>
        <v>0</v>
      </c>
      <c r="AD61" s="492">
        <f t="shared" si="8"/>
        <v>0</v>
      </c>
      <c r="AE61" s="492">
        <f t="shared" si="8"/>
        <v>0</v>
      </c>
      <c r="AF61" s="492">
        <f t="shared" si="8"/>
        <v>0</v>
      </c>
      <c r="AG61" s="492">
        <f t="shared" si="8"/>
        <v>0</v>
      </c>
      <c r="AH61" s="492">
        <f t="shared" si="8"/>
        <v>0</v>
      </c>
      <c r="AI61" s="492">
        <f t="shared" si="8"/>
        <v>0</v>
      </c>
      <c r="AJ61" s="501">
        <f t="shared" si="8"/>
        <v>0</v>
      </c>
    </row>
    <row r="62" spans="1:36" ht="31.5" x14ac:dyDescent="0.3">
      <c r="A62" s="115" t="s">
        <v>295</v>
      </c>
      <c r="B62" s="26" t="s">
        <v>424</v>
      </c>
      <c r="C62" s="492"/>
      <c r="D62" s="492"/>
      <c r="E62" s="492"/>
      <c r="F62" s="492"/>
      <c r="G62" s="492"/>
      <c r="H62" s="503"/>
      <c r="I62" s="503"/>
      <c r="J62" s="503"/>
      <c r="K62" s="503"/>
      <c r="L62" s="503"/>
      <c r="M62" s="503"/>
      <c r="N62" s="503"/>
      <c r="O62" s="503"/>
      <c r="P62" s="503"/>
      <c r="Q62" s="503"/>
      <c r="R62" s="503"/>
      <c r="S62" s="503"/>
      <c r="T62" s="503"/>
      <c r="U62" s="503"/>
      <c r="V62" s="503"/>
      <c r="W62" s="503"/>
      <c r="X62" s="503"/>
      <c r="Y62" s="503"/>
      <c r="Z62" s="503"/>
      <c r="AA62" s="503"/>
      <c r="AB62" s="503"/>
      <c r="AC62" s="503"/>
      <c r="AD62" s="503"/>
      <c r="AE62" s="503"/>
      <c r="AF62" s="503"/>
      <c r="AG62" s="503"/>
      <c r="AH62" s="503"/>
      <c r="AI62" s="503"/>
      <c r="AJ62" s="505"/>
    </row>
    <row r="63" spans="1:36" ht="18.75" x14ac:dyDescent="0.3">
      <c r="A63" s="18">
        <v>1</v>
      </c>
      <c r="B63" s="5" t="s">
        <v>331</v>
      </c>
      <c r="C63" s="497"/>
      <c r="D63" s="497"/>
      <c r="E63" s="497"/>
      <c r="F63" s="497"/>
      <c r="G63" s="497"/>
      <c r="H63" s="503"/>
      <c r="I63" s="503"/>
      <c r="J63" s="503"/>
      <c r="K63" s="503"/>
      <c r="L63" s="503"/>
      <c r="M63" s="503"/>
      <c r="N63" s="503"/>
      <c r="O63" s="503"/>
      <c r="P63" s="503"/>
      <c r="Q63" s="503"/>
      <c r="R63" s="503"/>
      <c r="S63" s="503"/>
      <c r="T63" s="503"/>
      <c r="U63" s="503"/>
      <c r="V63" s="503"/>
      <c r="W63" s="503"/>
      <c r="X63" s="503"/>
      <c r="Y63" s="503"/>
      <c r="Z63" s="503"/>
      <c r="AA63" s="503"/>
      <c r="AB63" s="503"/>
      <c r="AC63" s="503"/>
      <c r="AD63" s="503"/>
      <c r="AE63" s="503"/>
      <c r="AF63" s="503"/>
      <c r="AG63" s="503"/>
      <c r="AH63" s="503"/>
      <c r="AI63" s="503"/>
      <c r="AJ63" s="505"/>
    </row>
    <row r="64" spans="1:36" ht="18.75" hidden="1" x14ac:dyDescent="0.3">
      <c r="A64" s="18">
        <v>2</v>
      </c>
      <c r="B64" s="5" t="s">
        <v>333</v>
      </c>
      <c r="C64" s="497"/>
      <c r="D64" s="497"/>
      <c r="E64" s="497"/>
      <c r="F64" s="497"/>
      <c r="G64" s="497"/>
      <c r="H64" s="503"/>
      <c r="I64" s="503"/>
      <c r="J64" s="503"/>
      <c r="K64" s="503"/>
      <c r="L64" s="503"/>
      <c r="M64" s="503"/>
      <c r="N64" s="503"/>
      <c r="O64" s="503"/>
      <c r="P64" s="503"/>
      <c r="Q64" s="503"/>
      <c r="R64" s="503"/>
      <c r="S64" s="503"/>
      <c r="T64" s="503"/>
      <c r="U64" s="503"/>
      <c r="V64" s="503"/>
      <c r="W64" s="503"/>
      <c r="X64" s="503"/>
      <c r="Y64" s="503"/>
      <c r="Z64" s="503"/>
      <c r="AA64" s="503"/>
      <c r="AB64" s="503"/>
      <c r="AC64" s="503"/>
      <c r="AD64" s="503"/>
      <c r="AE64" s="503"/>
      <c r="AF64" s="503"/>
      <c r="AG64" s="503"/>
      <c r="AH64" s="503"/>
      <c r="AI64" s="503"/>
      <c r="AJ64" s="505"/>
    </row>
    <row r="65" spans="1:36" ht="18.75" hidden="1" x14ac:dyDescent="0.3">
      <c r="A65" s="18" t="s">
        <v>332</v>
      </c>
      <c r="B65" s="5"/>
      <c r="C65" s="497"/>
      <c r="D65" s="497"/>
      <c r="E65" s="497"/>
      <c r="F65" s="497"/>
      <c r="G65" s="497"/>
      <c r="H65" s="503"/>
      <c r="I65" s="503"/>
      <c r="J65" s="503"/>
      <c r="K65" s="503"/>
      <c r="L65" s="503"/>
      <c r="M65" s="503"/>
      <c r="N65" s="503"/>
      <c r="O65" s="503"/>
      <c r="P65" s="503"/>
      <c r="Q65" s="503"/>
      <c r="R65" s="503"/>
      <c r="S65" s="503"/>
      <c r="T65" s="503"/>
      <c r="U65" s="503"/>
      <c r="V65" s="503"/>
      <c r="W65" s="503"/>
      <c r="X65" s="503"/>
      <c r="Y65" s="503"/>
      <c r="Z65" s="503"/>
      <c r="AA65" s="503"/>
      <c r="AB65" s="503"/>
      <c r="AC65" s="503"/>
      <c r="AD65" s="503"/>
      <c r="AE65" s="503"/>
      <c r="AF65" s="503"/>
      <c r="AG65" s="503"/>
      <c r="AH65" s="503"/>
      <c r="AI65" s="503"/>
      <c r="AJ65" s="505"/>
    </row>
    <row r="66" spans="1:36" ht="18.75" x14ac:dyDescent="0.25">
      <c r="A66" s="115" t="s">
        <v>296</v>
      </c>
      <c r="B66" s="213" t="s">
        <v>601</v>
      </c>
      <c r="C66" s="506">
        <f>SUM(C67:C95)</f>
        <v>47.7</v>
      </c>
      <c r="D66" s="506">
        <f t="shared" ref="D66:AJ66" si="9">SUM(D67:D95)</f>
        <v>0</v>
      </c>
      <c r="E66" s="506">
        <f t="shared" si="9"/>
        <v>47.7</v>
      </c>
      <c r="F66" s="506">
        <f t="shared" si="9"/>
        <v>0</v>
      </c>
      <c r="G66" s="506">
        <f t="shared" si="9"/>
        <v>0</v>
      </c>
      <c r="H66" s="506">
        <f t="shared" si="9"/>
        <v>0</v>
      </c>
      <c r="I66" s="506">
        <f t="shared" si="9"/>
        <v>0</v>
      </c>
      <c r="J66" s="506">
        <f t="shared" si="9"/>
        <v>0</v>
      </c>
      <c r="K66" s="506">
        <f t="shared" si="9"/>
        <v>0</v>
      </c>
      <c r="L66" s="506">
        <f t="shared" si="9"/>
        <v>0</v>
      </c>
      <c r="M66" s="506">
        <f t="shared" si="9"/>
        <v>47.7</v>
      </c>
      <c r="N66" s="506">
        <f t="shared" si="9"/>
        <v>0</v>
      </c>
      <c r="O66" s="506">
        <f t="shared" si="9"/>
        <v>47.7</v>
      </c>
      <c r="P66" s="506">
        <f t="shared" si="9"/>
        <v>0</v>
      </c>
      <c r="Q66" s="506">
        <f t="shared" si="9"/>
        <v>0</v>
      </c>
      <c r="R66" s="506">
        <f t="shared" si="9"/>
        <v>0</v>
      </c>
      <c r="S66" s="506">
        <f t="shared" si="9"/>
        <v>0</v>
      </c>
      <c r="T66" s="506">
        <f t="shared" si="9"/>
        <v>0</v>
      </c>
      <c r="U66" s="506">
        <f t="shared" si="9"/>
        <v>0</v>
      </c>
      <c r="V66" s="506">
        <f t="shared" si="9"/>
        <v>0</v>
      </c>
      <c r="W66" s="506">
        <f t="shared" si="9"/>
        <v>0</v>
      </c>
      <c r="X66" s="506">
        <f t="shared" si="9"/>
        <v>0</v>
      </c>
      <c r="Y66" s="506">
        <f t="shared" si="9"/>
        <v>0</v>
      </c>
      <c r="Z66" s="506">
        <f t="shared" si="9"/>
        <v>0</v>
      </c>
      <c r="AA66" s="506">
        <f t="shared" si="9"/>
        <v>0</v>
      </c>
      <c r="AB66" s="506">
        <f t="shared" si="9"/>
        <v>0</v>
      </c>
      <c r="AC66" s="506">
        <f t="shared" si="9"/>
        <v>0</v>
      </c>
      <c r="AD66" s="506">
        <f t="shared" si="9"/>
        <v>0</v>
      </c>
      <c r="AE66" s="506">
        <f t="shared" si="9"/>
        <v>0</v>
      </c>
      <c r="AF66" s="506">
        <f t="shared" si="9"/>
        <v>0</v>
      </c>
      <c r="AG66" s="506">
        <f t="shared" si="9"/>
        <v>0</v>
      </c>
      <c r="AH66" s="506">
        <f t="shared" si="9"/>
        <v>0</v>
      </c>
      <c r="AI66" s="506">
        <f t="shared" si="9"/>
        <v>0</v>
      </c>
      <c r="AJ66" s="507">
        <f t="shared" si="9"/>
        <v>0</v>
      </c>
    </row>
    <row r="67" spans="1:36" ht="18.75" x14ac:dyDescent="0.3">
      <c r="A67" s="415">
        <v>1</v>
      </c>
      <c r="B67" s="5" t="s">
        <v>177</v>
      </c>
      <c r="C67" s="492">
        <v>4</v>
      </c>
      <c r="D67" s="497"/>
      <c r="E67" s="493">
        <f>C67</f>
        <v>4</v>
      </c>
      <c r="F67" s="497"/>
      <c r="G67" s="497"/>
      <c r="H67" s="502">
        <f>SUM(I67:L67)</f>
        <v>0</v>
      </c>
      <c r="I67" s="503"/>
      <c r="J67" s="503"/>
      <c r="K67" s="503"/>
      <c r="L67" s="503"/>
      <c r="M67" s="502">
        <f>C67-H67</f>
        <v>4</v>
      </c>
      <c r="N67" s="503"/>
      <c r="O67" s="503">
        <f>E67-J67</f>
        <v>4</v>
      </c>
      <c r="P67" s="503"/>
      <c r="Q67" s="503"/>
      <c r="R67" s="504">
        <f>SUM(S67:V67)</f>
        <v>0</v>
      </c>
      <c r="S67" s="503"/>
      <c r="T67" s="503"/>
      <c r="U67" s="503"/>
      <c r="V67" s="503"/>
      <c r="W67" s="503"/>
      <c r="X67" s="503"/>
      <c r="Y67" s="503"/>
      <c r="Z67" s="503"/>
      <c r="AA67" s="503"/>
      <c r="AB67" s="503"/>
      <c r="AC67" s="503"/>
      <c r="AD67" s="503"/>
      <c r="AE67" s="503"/>
      <c r="AF67" s="503"/>
      <c r="AG67" s="503"/>
      <c r="AH67" s="503"/>
      <c r="AI67" s="503"/>
      <c r="AJ67" s="505"/>
    </row>
    <row r="68" spans="1:36" ht="18.75" x14ac:dyDescent="0.3">
      <c r="A68" s="415"/>
      <c r="B68" s="5" t="s">
        <v>435</v>
      </c>
      <c r="C68" s="492"/>
      <c r="D68" s="497"/>
      <c r="E68" s="493">
        <f t="shared" ref="E68:E95" si="10">C68</f>
        <v>0</v>
      </c>
      <c r="F68" s="497"/>
      <c r="G68" s="497"/>
      <c r="H68" s="502">
        <f t="shared" ref="H68:H95" si="11">SUM(I68:L68)</f>
        <v>0</v>
      </c>
      <c r="I68" s="503"/>
      <c r="J68" s="503"/>
      <c r="K68" s="503"/>
      <c r="L68" s="503"/>
      <c r="M68" s="502">
        <f t="shared" ref="M68:M95" si="12">C68-H68</f>
        <v>0</v>
      </c>
      <c r="N68" s="503"/>
      <c r="O68" s="503">
        <f t="shared" ref="O68:O95" si="13">E68-J68</f>
        <v>0</v>
      </c>
      <c r="P68" s="503"/>
      <c r="Q68" s="503"/>
      <c r="R68" s="504">
        <f t="shared" ref="R68:R95" si="14">SUM(S68:V68)</f>
        <v>0</v>
      </c>
      <c r="S68" s="503"/>
      <c r="T68" s="503"/>
      <c r="U68" s="503"/>
      <c r="V68" s="503"/>
      <c r="W68" s="503"/>
      <c r="X68" s="503"/>
      <c r="Y68" s="503"/>
      <c r="Z68" s="503"/>
      <c r="AA68" s="503"/>
      <c r="AB68" s="503"/>
      <c r="AC68" s="503"/>
      <c r="AD68" s="503"/>
      <c r="AE68" s="503"/>
      <c r="AF68" s="503"/>
      <c r="AG68" s="503"/>
      <c r="AH68" s="503"/>
      <c r="AI68" s="503"/>
      <c r="AJ68" s="505"/>
    </row>
    <row r="69" spans="1:36" ht="18.75" x14ac:dyDescent="0.3">
      <c r="A69" s="415">
        <v>2</v>
      </c>
      <c r="B69" s="5" t="s">
        <v>178</v>
      </c>
      <c r="C69" s="492">
        <v>3.7</v>
      </c>
      <c r="D69" s="497"/>
      <c r="E69" s="493">
        <f t="shared" si="10"/>
        <v>3.7</v>
      </c>
      <c r="F69" s="497"/>
      <c r="G69" s="497"/>
      <c r="H69" s="502">
        <f t="shared" si="11"/>
        <v>0</v>
      </c>
      <c r="I69" s="503"/>
      <c r="J69" s="503"/>
      <c r="K69" s="503"/>
      <c r="L69" s="503"/>
      <c r="M69" s="502">
        <f t="shared" si="12"/>
        <v>3.7</v>
      </c>
      <c r="N69" s="503"/>
      <c r="O69" s="503">
        <f t="shared" si="13"/>
        <v>3.7</v>
      </c>
      <c r="P69" s="503"/>
      <c r="Q69" s="503"/>
      <c r="R69" s="504">
        <f t="shared" si="14"/>
        <v>0</v>
      </c>
      <c r="S69" s="503"/>
      <c r="T69" s="503"/>
      <c r="U69" s="503"/>
      <c r="V69" s="503"/>
      <c r="W69" s="503"/>
      <c r="X69" s="503"/>
      <c r="Y69" s="503"/>
      <c r="Z69" s="503"/>
      <c r="AA69" s="503"/>
      <c r="AB69" s="503"/>
      <c r="AC69" s="503"/>
      <c r="AD69" s="503"/>
      <c r="AE69" s="503"/>
      <c r="AF69" s="503"/>
      <c r="AG69" s="503"/>
      <c r="AH69" s="503"/>
      <c r="AI69" s="503"/>
      <c r="AJ69" s="505"/>
    </row>
    <row r="70" spans="1:36" ht="18.75" x14ac:dyDescent="0.3">
      <c r="A70" s="415"/>
      <c r="B70" s="5" t="s">
        <v>435</v>
      </c>
      <c r="C70" s="497"/>
      <c r="D70" s="497"/>
      <c r="E70" s="493">
        <f t="shared" si="10"/>
        <v>0</v>
      </c>
      <c r="F70" s="497"/>
      <c r="G70" s="497"/>
      <c r="H70" s="502">
        <f t="shared" si="11"/>
        <v>0</v>
      </c>
      <c r="I70" s="503"/>
      <c r="J70" s="503"/>
      <c r="K70" s="503"/>
      <c r="L70" s="503"/>
      <c r="M70" s="502">
        <f t="shared" si="12"/>
        <v>0</v>
      </c>
      <c r="N70" s="503"/>
      <c r="O70" s="503">
        <f t="shared" si="13"/>
        <v>0</v>
      </c>
      <c r="P70" s="503"/>
      <c r="Q70" s="503"/>
      <c r="R70" s="504">
        <f t="shared" si="14"/>
        <v>0</v>
      </c>
      <c r="S70" s="503"/>
      <c r="T70" s="503"/>
      <c r="U70" s="503"/>
      <c r="V70" s="503"/>
      <c r="W70" s="503"/>
      <c r="X70" s="503"/>
      <c r="Y70" s="503"/>
      <c r="Z70" s="503"/>
      <c r="AA70" s="503"/>
      <c r="AB70" s="503"/>
      <c r="AC70" s="503"/>
      <c r="AD70" s="503"/>
      <c r="AE70" s="503"/>
      <c r="AF70" s="503"/>
      <c r="AG70" s="503"/>
      <c r="AH70" s="503"/>
      <c r="AI70" s="503"/>
      <c r="AJ70" s="505"/>
    </row>
    <row r="71" spans="1:36" ht="18.75" x14ac:dyDescent="0.3">
      <c r="A71" s="415">
        <v>3</v>
      </c>
      <c r="B71" s="5" t="s">
        <v>179</v>
      </c>
      <c r="C71" s="492">
        <v>0.4</v>
      </c>
      <c r="D71" s="497"/>
      <c r="E71" s="493">
        <f t="shared" si="10"/>
        <v>0.4</v>
      </c>
      <c r="F71" s="497"/>
      <c r="G71" s="497"/>
      <c r="H71" s="502">
        <f t="shared" si="11"/>
        <v>0</v>
      </c>
      <c r="I71" s="503"/>
      <c r="J71" s="503"/>
      <c r="K71" s="503"/>
      <c r="L71" s="503"/>
      <c r="M71" s="502">
        <f t="shared" si="12"/>
        <v>0.4</v>
      </c>
      <c r="N71" s="503"/>
      <c r="O71" s="503">
        <f t="shared" si="13"/>
        <v>0.4</v>
      </c>
      <c r="P71" s="503"/>
      <c r="Q71" s="503"/>
      <c r="R71" s="504">
        <f t="shared" si="14"/>
        <v>0</v>
      </c>
      <c r="S71" s="503"/>
      <c r="T71" s="503"/>
      <c r="U71" s="503"/>
      <c r="V71" s="503"/>
      <c r="W71" s="503"/>
      <c r="X71" s="503"/>
      <c r="Y71" s="503"/>
      <c r="Z71" s="503"/>
      <c r="AA71" s="503"/>
      <c r="AB71" s="503"/>
      <c r="AC71" s="503"/>
      <c r="AD71" s="503"/>
      <c r="AE71" s="503"/>
      <c r="AF71" s="503"/>
      <c r="AG71" s="503"/>
      <c r="AH71" s="503"/>
      <c r="AI71" s="503"/>
      <c r="AJ71" s="505"/>
    </row>
    <row r="72" spans="1:36" ht="18.75" x14ac:dyDescent="0.3">
      <c r="A72" s="415">
        <v>4</v>
      </c>
      <c r="B72" s="5" t="s">
        <v>180</v>
      </c>
      <c r="C72" s="492">
        <v>3.9</v>
      </c>
      <c r="D72" s="497"/>
      <c r="E72" s="493">
        <f t="shared" si="10"/>
        <v>3.9</v>
      </c>
      <c r="F72" s="497"/>
      <c r="G72" s="497"/>
      <c r="H72" s="502">
        <f t="shared" si="11"/>
        <v>0</v>
      </c>
      <c r="I72" s="503"/>
      <c r="J72" s="503"/>
      <c r="K72" s="503"/>
      <c r="L72" s="503"/>
      <c r="M72" s="502">
        <f t="shared" si="12"/>
        <v>3.9</v>
      </c>
      <c r="N72" s="503"/>
      <c r="O72" s="503">
        <f t="shared" si="13"/>
        <v>3.9</v>
      </c>
      <c r="P72" s="503"/>
      <c r="Q72" s="503"/>
      <c r="R72" s="504">
        <f t="shared" si="14"/>
        <v>0</v>
      </c>
      <c r="S72" s="503"/>
      <c r="T72" s="503"/>
      <c r="U72" s="503"/>
      <c r="V72" s="503"/>
      <c r="W72" s="503"/>
      <c r="X72" s="503"/>
      <c r="Y72" s="503"/>
      <c r="Z72" s="503"/>
      <c r="AA72" s="503"/>
      <c r="AB72" s="503"/>
      <c r="AC72" s="503"/>
      <c r="AD72" s="503"/>
      <c r="AE72" s="503"/>
      <c r="AF72" s="503"/>
      <c r="AG72" s="503"/>
      <c r="AH72" s="503"/>
      <c r="AI72" s="503"/>
      <c r="AJ72" s="505"/>
    </row>
    <row r="73" spans="1:36" ht="18.75" x14ac:dyDescent="0.3">
      <c r="A73" s="415">
        <v>5</v>
      </c>
      <c r="B73" s="5" t="s">
        <v>181</v>
      </c>
      <c r="C73" s="492"/>
      <c r="D73" s="497"/>
      <c r="E73" s="493">
        <f t="shared" si="10"/>
        <v>0</v>
      </c>
      <c r="F73" s="497"/>
      <c r="G73" s="497"/>
      <c r="H73" s="502">
        <f t="shared" si="11"/>
        <v>0</v>
      </c>
      <c r="I73" s="503"/>
      <c r="J73" s="503"/>
      <c r="K73" s="503"/>
      <c r="L73" s="503"/>
      <c r="M73" s="502">
        <f t="shared" si="12"/>
        <v>0</v>
      </c>
      <c r="N73" s="503"/>
      <c r="O73" s="503">
        <f t="shared" si="13"/>
        <v>0</v>
      </c>
      <c r="P73" s="503"/>
      <c r="Q73" s="503"/>
      <c r="R73" s="504">
        <f t="shared" si="14"/>
        <v>0</v>
      </c>
      <c r="S73" s="503"/>
      <c r="T73" s="503"/>
      <c r="U73" s="503"/>
      <c r="V73" s="503"/>
      <c r="W73" s="503"/>
      <c r="X73" s="503"/>
      <c r="Y73" s="503"/>
      <c r="Z73" s="503"/>
      <c r="AA73" s="503"/>
      <c r="AB73" s="503"/>
      <c r="AC73" s="503"/>
      <c r="AD73" s="503"/>
      <c r="AE73" s="503"/>
      <c r="AF73" s="503"/>
      <c r="AG73" s="503"/>
      <c r="AH73" s="503"/>
      <c r="AI73" s="503"/>
      <c r="AJ73" s="505"/>
    </row>
    <row r="74" spans="1:36" ht="18.75" x14ac:dyDescent="0.3">
      <c r="A74" s="415">
        <v>6</v>
      </c>
      <c r="B74" s="5" t="s">
        <v>182</v>
      </c>
      <c r="C74" s="492">
        <v>3.9</v>
      </c>
      <c r="D74" s="497"/>
      <c r="E74" s="493">
        <f t="shared" si="10"/>
        <v>3.9</v>
      </c>
      <c r="F74" s="497"/>
      <c r="G74" s="497"/>
      <c r="H74" s="502">
        <f t="shared" si="11"/>
        <v>0</v>
      </c>
      <c r="I74" s="503"/>
      <c r="J74" s="503"/>
      <c r="K74" s="503"/>
      <c r="L74" s="503"/>
      <c r="M74" s="502">
        <f t="shared" si="12"/>
        <v>3.9</v>
      </c>
      <c r="N74" s="503"/>
      <c r="O74" s="503">
        <f t="shared" si="13"/>
        <v>3.9</v>
      </c>
      <c r="P74" s="503"/>
      <c r="Q74" s="503"/>
      <c r="R74" s="504">
        <f t="shared" si="14"/>
        <v>0</v>
      </c>
      <c r="S74" s="503"/>
      <c r="T74" s="503"/>
      <c r="U74" s="503"/>
      <c r="V74" s="503"/>
      <c r="W74" s="503"/>
      <c r="X74" s="503"/>
      <c r="Y74" s="503"/>
      <c r="Z74" s="503"/>
      <c r="AA74" s="503"/>
      <c r="AB74" s="503"/>
      <c r="AC74" s="503"/>
      <c r="AD74" s="503"/>
      <c r="AE74" s="503"/>
      <c r="AF74" s="503"/>
      <c r="AG74" s="503"/>
      <c r="AH74" s="503"/>
      <c r="AI74" s="503"/>
      <c r="AJ74" s="505"/>
    </row>
    <row r="75" spans="1:36" ht="18.75" x14ac:dyDescent="0.3">
      <c r="A75" s="415">
        <v>7</v>
      </c>
      <c r="B75" s="5" t="s">
        <v>183</v>
      </c>
      <c r="C75" s="492"/>
      <c r="D75" s="497"/>
      <c r="E75" s="493">
        <f t="shared" si="10"/>
        <v>0</v>
      </c>
      <c r="F75" s="497"/>
      <c r="G75" s="497"/>
      <c r="H75" s="502">
        <f t="shared" si="11"/>
        <v>0</v>
      </c>
      <c r="I75" s="503"/>
      <c r="J75" s="503"/>
      <c r="K75" s="503"/>
      <c r="L75" s="503"/>
      <c r="M75" s="502">
        <f t="shared" si="12"/>
        <v>0</v>
      </c>
      <c r="N75" s="503"/>
      <c r="O75" s="503">
        <f t="shared" si="13"/>
        <v>0</v>
      </c>
      <c r="P75" s="503"/>
      <c r="Q75" s="503"/>
      <c r="R75" s="504">
        <f t="shared" si="14"/>
        <v>0</v>
      </c>
      <c r="S75" s="503"/>
      <c r="T75" s="503"/>
      <c r="U75" s="503"/>
      <c r="V75" s="503"/>
      <c r="W75" s="503"/>
      <c r="X75" s="503"/>
      <c r="Y75" s="503"/>
      <c r="Z75" s="503"/>
      <c r="AA75" s="503"/>
      <c r="AB75" s="503"/>
      <c r="AC75" s="503"/>
      <c r="AD75" s="503"/>
      <c r="AE75" s="503"/>
      <c r="AF75" s="503"/>
      <c r="AG75" s="503"/>
      <c r="AH75" s="503"/>
      <c r="AI75" s="503"/>
      <c r="AJ75" s="505"/>
    </row>
    <row r="76" spans="1:36" ht="18.75" x14ac:dyDescent="0.3">
      <c r="A76" s="415">
        <v>8</v>
      </c>
      <c r="B76" s="12" t="s">
        <v>184</v>
      </c>
      <c r="C76" s="492"/>
      <c r="D76" s="497"/>
      <c r="E76" s="493">
        <f t="shared" si="10"/>
        <v>0</v>
      </c>
      <c r="F76" s="497"/>
      <c r="G76" s="497"/>
      <c r="H76" s="502">
        <f t="shared" si="11"/>
        <v>0</v>
      </c>
      <c r="I76" s="503"/>
      <c r="J76" s="503"/>
      <c r="K76" s="503"/>
      <c r="L76" s="503"/>
      <c r="M76" s="502">
        <f t="shared" si="12"/>
        <v>0</v>
      </c>
      <c r="N76" s="503"/>
      <c r="O76" s="503">
        <f t="shared" si="13"/>
        <v>0</v>
      </c>
      <c r="P76" s="503"/>
      <c r="Q76" s="503"/>
      <c r="R76" s="504">
        <f t="shared" si="14"/>
        <v>0</v>
      </c>
      <c r="S76" s="503"/>
      <c r="T76" s="503"/>
      <c r="U76" s="503"/>
      <c r="V76" s="503"/>
      <c r="W76" s="503"/>
      <c r="X76" s="503"/>
      <c r="Y76" s="503"/>
      <c r="Z76" s="503"/>
      <c r="AA76" s="503"/>
      <c r="AB76" s="503"/>
      <c r="AC76" s="503"/>
      <c r="AD76" s="503"/>
      <c r="AE76" s="503"/>
      <c r="AF76" s="503"/>
      <c r="AG76" s="503"/>
      <c r="AH76" s="503"/>
      <c r="AI76" s="503"/>
      <c r="AJ76" s="505"/>
    </row>
    <row r="77" spans="1:36" ht="47.25" x14ac:dyDescent="0.3">
      <c r="A77" s="415">
        <v>9</v>
      </c>
      <c r="B77" s="12" t="s">
        <v>279</v>
      </c>
      <c r="C77" s="492"/>
      <c r="D77" s="497"/>
      <c r="E77" s="493">
        <f t="shared" si="10"/>
        <v>0</v>
      </c>
      <c r="F77" s="497"/>
      <c r="G77" s="497"/>
      <c r="H77" s="502">
        <f t="shared" si="11"/>
        <v>0</v>
      </c>
      <c r="I77" s="503"/>
      <c r="J77" s="503"/>
      <c r="K77" s="503"/>
      <c r="L77" s="503"/>
      <c r="M77" s="502">
        <f t="shared" si="12"/>
        <v>0</v>
      </c>
      <c r="N77" s="503"/>
      <c r="O77" s="503">
        <f t="shared" si="13"/>
        <v>0</v>
      </c>
      <c r="P77" s="503"/>
      <c r="Q77" s="503"/>
      <c r="R77" s="504">
        <f t="shared" si="14"/>
        <v>0</v>
      </c>
      <c r="S77" s="503"/>
      <c r="T77" s="503"/>
      <c r="U77" s="503"/>
      <c r="V77" s="503"/>
      <c r="W77" s="503"/>
      <c r="X77" s="503"/>
      <c r="Y77" s="503"/>
      <c r="Z77" s="503"/>
      <c r="AA77" s="503"/>
      <c r="AB77" s="503"/>
      <c r="AC77" s="503"/>
      <c r="AD77" s="503"/>
      <c r="AE77" s="503"/>
      <c r="AF77" s="503"/>
      <c r="AG77" s="503"/>
      <c r="AH77" s="503"/>
      <c r="AI77" s="503"/>
      <c r="AJ77" s="505"/>
    </row>
    <row r="78" spans="1:36" ht="47.25" x14ac:dyDescent="0.3">
      <c r="A78" s="415">
        <v>10</v>
      </c>
      <c r="B78" s="12" t="s">
        <v>280</v>
      </c>
      <c r="C78" s="492"/>
      <c r="D78" s="497"/>
      <c r="E78" s="493">
        <f t="shared" si="10"/>
        <v>0</v>
      </c>
      <c r="F78" s="497"/>
      <c r="G78" s="497"/>
      <c r="H78" s="502">
        <f t="shared" si="11"/>
        <v>0</v>
      </c>
      <c r="I78" s="503"/>
      <c r="J78" s="503"/>
      <c r="K78" s="503"/>
      <c r="L78" s="503"/>
      <c r="M78" s="502">
        <f t="shared" si="12"/>
        <v>0</v>
      </c>
      <c r="N78" s="503"/>
      <c r="O78" s="503">
        <f t="shared" si="13"/>
        <v>0</v>
      </c>
      <c r="P78" s="503"/>
      <c r="Q78" s="503"/>
      <c r="R78" s="504">
        <f t="shared" si="14"/>
        <v>0</v>
      </c>
      <c r="S78" s="503"/>
      <c r="T78" s="503"/>
      <c r="U78" s="503"/>
      <c r="V78" s="503"/>
      <c r="W78" s="503"/>
      <c r="X78" s="503"/>
      <c r="Y78" s="503"/>
      <c r="Z78" s="503"/>
      <c r="AA78" s="503"/>
      <c r="AB78" s="503"/>
      <c r="AC78" s="503"/>
      <c r="AD78" s="503"/>
      <c r="AE78" s="503"/>
      <c r="AF78" s="503"/>
      <c r="AG78" s="503"/>
      <c r="AH78" s="503"/>
      <c r="AI78" s="503"/>
      <c r="AJ78" s="505"/>
    </row>
    <row r="79" spans="1:36" ht="18.75" x14ac:dyDescent="0.3">
      <c r="A79" s="415">
        <v>11</v>
      </c>
      <c r="B79" s="12" t="s">
        <v>281</v>
      </c>
      <c r="C79" s="492"/>
      <c r="D79" s="497"/>
      <c r="E79" s="493">
        <f t="shared" si="10"/>
        <v>0</v>
      </c>
      <c r="F79" s="497"/>
      <c r="G79" s="497"/>
      <c r="H79" s="502">
        <f t="shared" si="11"/>
        <v>0</v>
      </c>
      <c r="I79" s="503"/>
      <c r="J79" s="503"/>
      <c r="K79" s="503"/>
      <c r="L79" s="503"/>
      <c r="M79" s="502">
        <f t="shared" si="12"/>
        <v>0</v>
      </c>
      <c r="N79" s="503"/>
      <c r="O79" s="503">
        <f t="shared" si="13"/>
        <v>0</v>
      </c>
      <c r="P79" s="503"/>
      <c r="Q79" s="503"/>
      <c r="R79" s="504">
        <f t="shared" si="14"/>
        <v>0</v>
      </c>
      <c r="S79" s="503"/>
      <c r="T79" s="503"/>
      <c r="U79" s="503"/>
      <c r="V79" s="503"/>
      <c r="W79" s="503"/>
      <c r="X79" s="503"/>
      <c r="Y79" s="503"/>
      <c r="Z79" s="503"/>
      <c r="AA79" s="503"/>
      <c r="AB79" s="503"/>
      <c r="AC79" s="503"/>
      <c r="AD79" s="503"/>
      <c r="AE79" s="503"/>
      <c r="AF79" s="503"/>
      <c r="AG79" s="503"/>
      <c r="AH79" s="503"/>
      <c r="AI79" s="503"/>
      <c r="AJ79" s="505"/>
    </row>
    <row r="80" spans="1:36" ht="31.5" x14ac:dyDescent="0.3">
      <c r="A80" s="415">
        <v>12</v>
      </c>
      <c r="B80" s="403" t="s">
        <v>263</v>
      </c>
      <c r="C80" s="492">
        <v>3.7</v>
      </c>
      <c r="D80" s="497"/>
      <c r="E80" s="493">
        <f t="shared" si="10"/>
        <v>3.7</v>
      </c>
      <c r="F80" s="497"/>
      <c r="G80" s="497"/>
      <c r="H80" s="502">
        <f t="shared" si="11"/>
        <v>0</v>
      </c>
      <c r="I80" s="503"/>
      <c r="J80" s="503"/>
      <c r="K80" s="503"/>
      <c r="L80" s="503"/>
      <c r="M80" s="502">
        <f t="shared" si="12"/>
        <v>3.7</v>
      </c>
      <c r="N80" s="503"/>
      <c r="O80" s="503">
        <f t="shared" si="13"/>
        <v>3.7</v>
      </c>
      <c r="P80" s="503"/>
      <c r="Q80" s="503"/>
      <c r="R80" s="504">
        <f t="shared" si="14"/>
        <v>0</v>
      </c>
      <c r="S80" s="503"/>
      <c r="T80" s="503"/>
      <c r="U80" s="503"/>
      <c r="V80" s="503"/>
      <c r="W80" s="503"/>
      <c r="X80" s="503"/>
      <c r="Y80" s="503"/>
      <c r="Z80" s="503"/>
      <c r="AA80" s="503"/>
      <c r="AB80" s="503"/>
      <c r="AC80" s="503"/>
      <c r="AD80" s="503"/>
      <c r="AE80" s="503"/>
      <c r="AF80" s="503"/>
      <c r="AG80" s="503"/>
      <c r="AH80" s="503"/>
      <c r="AI80" s="503"/>
      <c r="AJ80" s="505"/>
    </row>
    <row r="81" spans="1:36" ht="31.5" x14ac:dyDescent="0.3">
      <c r="A81" s="415">
        <v>13</v>
      </c>
      <c r="B81" s="403" t="s">
        <v>264</v>
      </c>
      <c r="C81" s="492">
        <v>0.7</v>
      </c>
      <c r="D81" s="497"/>
      <c r="E81" s="493">
        <f t="shared" si="10"/>
        <v>0.7</v>
      </c>
      <c r="F81" s="497"/>
      <c r="G81" s="497"/>
      <c r="H81" s="502">
        <f t="shared" si="11"/>
        <v>0</v>
      </c>
      <c r="I81" s="503"/>
      <c r="J81" s="503"/>
      <c r="K81" s="503"/>
      <c r="L81" s="503"/>
      <c r="M81" s="502">
        <f t="shared" si="12"/>
        <v>0.7</v>
      </c>
      <c r="N81" s="503"/>
      <c r="O81" s="503">
        <f t="shared" si="13"/>
        <v>0.7</v>
      </c>
      <c r="P81" s="503"/>
      <c r="Q81" s="503"/>
      <c r="R81" s="504">
        <f t="shared" si="14"/>
        <v>0</v>
      </c>
      <c r="S81" s="503"/>
      <c r="T81" s="503"/>
      <c r="U81" s="503"/>
      <c r="V81" s="503"/>
      <c r="W81" s="503"/>
      <c r="X81" s="503"/>
      <c r="Y81" s="503"/>
      <c r="Z81" s="503"/>
      <c r="AA81" s="503"/>
      <c r="AB81" s="503"/>
      <c r="AC81" s="503"/>
      <c r="AD81" s="503"/>
      <c r="AE81" s="503"/>
      <c r="AF81" s="503"/>
      <c r="AG81" s="503"/>
      <c r="AH81" s="503"/>
      <c r="AI81" s="503"/>
      <c r="AJ81" s="505"/>
    </row>
    <row r="82" spans="1:36" ht="31.5" x14ac:dyDescent="0.3">
      <c r="A82" s="415">
        <v>14</v>
      </c>
      <c r="B82" s="403" t="s">
        <v>265</v>
      </c>
      <c r="C82" s="492">
        <v>3.7</v>
      </c>
      <c r="D82" s="497"/>
      <c r="E82" s="493">
        <f t="shared" si="10"/>
        <v>3.7</v>
      </c>
      <c r="F82" s="497"/>
      <c r="G82" s="497"/>
      <c r="H82" s="502">
        <f t="shared" si="11"/>
        <v>0</v>
      </c>
      <c r="I82" s="503"/>
      <c r="J82" s="503"/>
      <c r="K82" s="503"/>
      <c r="L82" s="503"/>
      <c r="M82" s="502">
        <f t="shared" si="12"/>
        <v>3.7</v>
      </c>
      <c r="N82" s="503"/>
      <c r="O82" s="503">
        <f t="shared" si="13"/>
        <v>3.7</v>
      </c>
      <c r="P82" s="503"/>
      <c r="Q82" s="503"/>
      <c r="R82" s="504">
        <f t="shared" si="14"/>
        <v>0</v>
      </c>
      <c r="S82" s="503"/>
      <c r="T82" s="503"/>
      <c r="U82" s="503"/>
      <c r="V82" s="503"/>
      <c r="W82" s="503"/>
      <c r="X82" s="503"/>
      <c r="Y82" s="503"/>
      <c r="Z82" s="503"/>
      <c r="AA82" s="503"/>
      <c r="AB82" s="503"/>
      <c r="AC82" s="503"/>
      <c r="AD82" s="503"/>
      <c r="AE82" s="503"/>
      <c r="AF82" s="503"/>
      <c r="AG82" s="503"/>
      <c r="AH82" s="503"/>
      <c r="AI82" s="503"/>
      <c r="AJ82" s="505"/>
    </row>
    <row r="83" spans="1:36" ht="31.5" x14ac:dyDescent="0.3">
      <c r="A83" s="415">
        <v>15</v>
      </c>
      <c r="B83" s="403" t="s">
        <v>266</v>
      </c>
      <c r="C83" s="492">
        <v>0.8</v>
      </c>
      <c r="D83" s="497"/>
      <c r="E83" s="493">
        <f t="shared" si="10"/>
        <v>0.8</v>
      </c>
      <c r="F83" s="497"/>
      <c r="G83" s="497"/>
      <c r="H83" s="502">
        <f t="shared" si="11"/>
        <v>0</v>
      </c>
      <c r="I83" s="503"/>
      <c r="J83" s="503"/>
      <c r="K83" s="503"/>
      <c r="L83" s="503"/>
      <c r="M83" s="502">
        <f t="shared" si="12"/>
        <v>0.8</v>
      </c>
      <c r="N83" s="503"/>
      <c r="O83" s="503">
        <f t="shared" si="13"/>
        <v>0.8</v>
      </c>
      <c r="P83" s="503"/>
      <c r="Q83" s="503"/>
      <c r="R83" s="504">
        <f t="shared" si="14"/>
        <v>0</v>
      </c>
      <c r="S83" s="503"/>
      <c r="T83" s="503"/>
      <c r="U83" s="503"/>
      <c r="V83" s="503"/>
      <c r="W83" s="503"/>
      <c r="X83" s="503"/>
      <c r="Y83" s="503"/>
      <c r="Z83" s="503"/>
      <c r="AA83" s="503"/>
      <c r="AB83" s="503"/>
      <c r="AC83" s="503"/>
      <c r="AD83" s="503"/>
      <c r="AE83" s="503"/>
      <c r="AF83" s="503"/>
      <c r="AG83" s="503"/>
      <c r="AH83" s="503"/>
      <c r="AI83" s="503"/>
      <c r="AJ83" s="505"/>
    </row>
    <row r="84" spans="1:36" ht="47.25" x14ac:dyDescent="0.3">
      <c r="A84" s="415">
        <v>16</v>
      </c>
      <c r="B84" s="403" t="s">
        <v>267</v>
      </c>
      <c r="C84" s="492">
        <v>6.5</v>
      </c>
      <c r="D84" s="497"/>
      <c r="E84" s="493">
        <f t="shared" si="10"/>
        <v>6.5</v>
      </c>
      <c r="F84" s="497"/>
      <c r="G84" s="497"/>
      <c r="H84" s="502">
        <f t="shared" si="11"/>
        <v>0</v>
      </c>
      <c r="I84" s="503"/>
      <c r="J84" s="503"/>
      <c r="K84" s="503"/>
      <c r="L84" s="503"/>
      <c r="M84" s="502">
        <f t="shared" si="12"/>
        <v>6.5</v>
      </c>
      <c r="N84" s="503"/>
      <c r="O84" s="503">
        <f t="shared" si="13"/>
        <v>6.5</v>
      </c>
      <c r="P84" s="503"/>
      <c r="Q84" s="503"/>
      <c r="R84" s="504">
        <f t="shared" si="14"/>
        <v>0</v>
      </c>
      <c r="S84" s="503"/>
      <c r="T84" s="503"/>
      <c r="U84" s="503"/>
      <c r="V84" s="503"/>
      <c r="W84" s="503"/>
      <c r="X84" s="503"/>
      <c r="Y84" s="503"/>
      <c r="Z84" s="503"/>
      <c r="AA84" s="503"/>
      <c r="AB84" s="503"/>
      <c r="AC84" s="503"/>
      <c r="AD84" s="503"/>
      <c r="AE84" s="503"/>
      <c r="AF84" s="503"/>
      <c r="AG84" s="503"/>
      <c r="AH84" s="503"/>
      <c r="AI84" s="503"/>
      <c r="AJ84" s="505"/>
    </row>
    <row r="85" spans="1:36" ht="47.25" x14ac:dyDescent="0.3">
      <c r="A85" s="415">
        <v>17</v>
      </c>
      <c r="B85" s="403" t="s">
        <v>268</v>
      </c>
      <c r="C85" s="492">
        <v>1.4</v>
      </c>
      <c r="D85" s="497"/>
      <c r="E85" s="493">
        <f t="shared" si="10"/>
        <v>1.4</v>
      </c>
      <c r="F85" s="497"/>
      <c r="G85" s="497"/>
      <c r="H85" s="502">
        <f t="shared" si="11"/>
        <v>0</v>
      </c>
      <c r="I85" s="503"/>
      <c r="J85" s="503"/>
      <c r="K85" s="503"/>
      <c r="L85" s="503"/>
      <c r="M85" s="502">
        <f t="shared" si="12"/>
        <v>1.4</v>
      </c>
      <c r="N85" s="503"/>
      <c r="O85" s="503">
        <f t="shared" si="13"/>
        <v>1.4</v>
      </c>
      <c r="P85" s="503"/>
      <c r="Q85" s="503"/>
      <c r="R85" s="504">
        <f t="shared" si="14"/>
        <v>0</v>
      </c>
      <c r="S85" s="503"/>
      <c r="T85" s="503"/>
      <c r="U85" s="503"/>
      <c r="V85" s="503"/>
      <c r="W85" s="503"/>
      <c r="X85" s="503"/>
      <c r="Y85" s="503"/>
      <c r="Z85" s="503"/>
      <c r="AA85" s="503"/>
      <c r="AB85" s="503"/>
      <c r="AC85" s="503"/>
      <c r="AD85" s="503"/>
      <c r="AE85" s="503"/>
      <c r="AF85" s="503"/>
      <c r="AG85" s="503"/>
      <c r="AH85" s="503"/>
      <c r="AI85" s="503"/>
      <c r="AJ85" s="505"/>
    </row>
    <row r="86" spans="1:36" ht="47.25" x14ac:dyDescent="0.3">
      <c r="A86" s="415">
        <v>18</v>
      </c>
      <c r="B86" s="404" t="s">
        <v>269</v>
      </c>
      <c r="C86" s="492">
        <v>1.3</v>
      </c>
      <c r="D86" s="497"/>
      <c r="E86" s="493">
        <f t="shared" si="10"/>
        <v>1.3</v>
      </c>
      <c r="F86" s="497"/>
      <c r="G86" s="497"/>
      <c r="H86" s="502">
        <f t="shared" si="11"/>
        <v>0</v>
      </c>
      <c r="I86" s="503"/>
      <c r="J86" s="503"/>
      <c r="K86" s="503"/>
      <c r="L86" s="503"/>
      <c r="M86" s="502">
        <f t="shared" si="12"/>
        <v>1.3</v>
      </c>
      <c r="N86" s="503"/>
      <c r="O86" s="503">
        <f t="shared" si="13"/>
        <v>1.3</v>
      </c>
      <c r="P86" s="503"/>
      <c r="Q86" s="503"/>
      <c r="R86" s="504">
        <f t="shared" si="14"/>
        <v>0</v>
      </c>
      <c r="S86" s="503"/>
      <c r="T86" s="503"/>
      <c r="U86" s="503"/>
      <c r="V86" s="503"/>
      <c r="W86" s="503"/>
      <c r="X86" s="503"/>
      <c r="Y86" s="503"/>
      <c r="Z86" s="503"/>
      <c r="AA86" s="503"/>
      <c r="AB86" s="503"/>
      <c r="AC86" s="503"/>
      <c r="AD86" s="503"/>
      <c r="AE86" s="503"/>
      <c r="AF86" s="503"/>
      <c r="AG86" s="503"/>
      <c r="AH86" s="503"/>
      <c r="AI86" s="503"/>
      <c r="AJ86" s="505"/>
    </row>
    <row r="87" spans="1:36" ht="47.25" x14ac:dyDescent="0.3">
      <c r="A87" s="415">
        <v>19</v>
      </c>
      <c r="B87" s="403" t="s">
        <v>270</v>
      </c>
      <c r="C87" s="492">
        <v>0.9</v>
      </c>
      <c r="D87" s="497"/>
      <c r="E87" s="493">
        <f t="shared" si="10"/>
        <v>0.9</v>
      </c>
      <c r="F87" s="497"/>
      <c r="G87" s="497"/>
      <c r="H87" s="502">
        <f t="shared" si="11"/>
        <v>0</v>
      </c>
      <c r="I87" s="503"/>
      <c r="J87" s="503"/>
      <c r="K87" s="503"/>
      <c r="L87" s="503"/>
      <c r="M87" s="502">
        <f t="shared" si="12"/>
        <v>0.9</v>
      </c>
      <c r="N87" s="503"/>
      <c r="O87" s="503">
        <f t="shared" si="13"/>
        <v>0.9</v>
      </c>
      <c r="P87" s="503"/>
      <c r="Q87" s="503"/>
      <c r="R87" s="504">
        <f t="shared" si="14"/>
        <v>0</v>
      </c>
      <c r="S87" s="503"/>
      <c r="T87" s="503"/>
      <c r="U87" s="503"/>
      <c r="V87" s="503"/>
      <c r="W87" s="503"/>
      <c r="X87" s="503"/>
      <c r="Y87" s="503"/>
      <c r="Z87" s="503"/>
      <c r="AA87" s="503"/>
      <c r="AB87" s="503"/>
      <c r="AC87" s="503"/>
      <c r="AD87" s="503"/>
      <c r="AE87" s="503"/>
      <c r="AF87" s="503"/>
      <c r="AG87" s="503"/>
      <c r="AH87" s="503"/>
      <c r="AI87" s="503"/>
      <c r="AJ87" s="505"/>
    </row>
    <row r="88" spans="1:36" ht="31.5" x14ac:dyDescent="0.3">
      <c r="A88" s="415">
        <v>20</v>
      </c>
      <c r="B88" s="404" t="s">
        <v>271</v>
      </c>
      <c r="C88" s="492"/>
      <c r="D88" s="497"/>
      <c r="E88" s="493">
        <f t="shared" si="10"/>
        <v>0</v>
      </c>
      <c r="F88" s="497"/>
      <c r="G88" s="497"/>
      <c r="H88" s="502">
        <f t="shared" si="11"/>
        <v>0</v>
      </c>
      <c r="I88" s="503"/>
      <c r="J88" s="503"/>
      <c r="K88" s="503"/>
      <c r="L88" s="503"/>
      <c r="M88" s="502">
        <f t="shared" si="12"/>
        <v>0</v>
      </c>
      <c r="N88" s="503"/>
      <c r="O88" s="503">
        <f t="shared" si="13"/>
        <v>0</v>
      </c>
      <c r="P88" s="503"/>
      <c r="Q88" s="503"/>
      <c r="R88" s="504">
        <f t="shared" si="14"/>
        <v>0</v>
      </c>
      <c r="S88" s="503"/>
      <c r="T88" s="503"/>
      <c r="U88" s="503"/>
      <c r="V88" s="503"/>
      <c r="W88" s="503"/>
      <c r="X88" s="503"/>
      <c r="Y88" s="503"/>
      <c r="Z88" s="503"/>
      <c r="AA88" s="503"/>
      <c r="AB88" s="503"/>
      <c r="AC88" s="503"/>
      <c r="AD88" s="503"/>
      <c r="AE88" s="503"/>
      <c r="AF88" s="503"/>
      <c r="AG88" s="503"/>
      <c r="AH88" s="503"/>
      <c r="AI88" s="503"/>
      <c r="AJ88" s="505"/>
    </row>
    <row r="89" spans="1:36" ht="31.5" x14ac:dyDescent="0.3">
      <c r="A89" s="415">
        <v>21</v>
      </c>
      <c r="B89" s="404" t="s">
        <v>272</v>
      </c>
      <c r="C89" s="492">
        <v>0.5</v>
      </c>
      <c r="D89" s="497"/>
      <c r="E89" s="493">
        <f t="shared" si="10"/>
        <v>0.5</v>
      </c>
      <c r="F89" s="497"/>
      <c r="G89" s="497"/>
      <c r="H89" s="502">
        <f t="shared" si="11"/>
        <v>0</v>
      </c>
      <c r="I89" s="503"/>
      <c r="J89" s="503"/>
      <c r="K89" s="503"/>
      <c r="L89" s="503"/>
      <c r="M89" s="502">
        <f t="shared" si="12"/>
        <v>0.5</v>
      </c>
      <c r="N89" s="503"/>
      <c r="O89" s="503">
        <f t="shared" si="13"/>
        <v>0.5</v>
      </c>
      <c r="P89" s="503"/>
      <c r="Q89" s="503"/>
      <c r="R89" s="504">
        <f t="shared" si="14"/>
        <v>0</v>
      </c>
      <c r="S89" s="503"/>
      <c r="T89" s="503"/>
      <c r="U89" s="503"/>
      <c r="V89" s="503"/>
      <c r="W89" s="503"/>
      <c r="X89" s="503"/>
      <c r="Y89" s="503"/>
      <c r="Z89" s="503"/>
      <c r="AA89" s="503"/>
      <c r="AB89" s="503"/>
      <c r="AC89" s="503"/>
      <c r="AD89" s="503"/>
      <c r="AE89" s="503"/>
      <c r="AF89" s="503"/>
      <c r="AG89" s="503"/>
      <c r="AH89" s="503"/>
      <c r="AI89" s="503"/>
      <c r="AJ89" s="505"/>
    </row>
    <row r="90" spans="1:36" ht="47.25" x14ac:dyDescent="0.3">
      <c r="A90" s="415">
        <v>22</v>
      </c>
      <c r="B90" s="403" t="s">
        <v>273</v>
      </c>
      <c r="C90" s="492"/>
      <c r="D90" s="497"/>
      <c r="E90" s="493">
        <f t="shared" si="10"/>
        <v>0</v>
      </c>
      <c r="F90" s="497"/>
      <c r="G90" s="497"/>
      <c r="H90" s="502">
        <f t="shared" si="11"/>
        <v>0</v>
      </c>
      <c r="I90" s="503"/>
      <c r="J90" s="503"/>
      <c r="K90" s="503"/>
      <c r="L90" s="503"/>
      <c r="M90" s="502">
        <f t="shared" si="12"/>
        <v>0</v>
      </c>
      <c r="N90" s="503"/>
      <c r="O90" s="503">
        <f t="shared" si="13"/>
        <v>0</v>
      </c>
      <c r="P90" s="503"/>
      <c r="Q90" s="503"/>
      <c r="R90" s="504">
        <f t="shared" si="14"/>
        <v>0</v>
      </c>
      <c r="S90" s="503"/>
      <c r="T90" s="503"/>
      <c r="U90" s="503"/>
      <c r="V90" s="503"/>
      <c r="W90" s="503"/>
      <c r="X90" s="503"/>
      <c r="Y90" s="503"/>
      <c r="Z90" s="503"/>
      <c r="AA90" s="503"/>
      <c r="AB90" s="503"/>
      <c r="AC90" s="503"/>
      <c r="AD90" s="503"/>
      <c r="AE90" s="503"/>
      <c r="AF90" s="503"/>
      <c r="AG90" s="503"/>
      <c r="AH90" s="503"/>
      <c r="AI90" s="503"/>
      <c r="AJ90" s="505"/>
    </row>
    <row r="91" spans="1:36" ht="31.5" x14ac:dyDescent="0.3">
      <c r="A91" s="415">
        <v>23</v>
      </c>
      <c r="B91" s="403" t="s">
        <v>274</v>
      </c>
      <c r="C91" s="492"/>
      <c r="D91" s="497"/>
      <c r="E91" s="493">
        <f t="shared" si="10"/>
        <v>0</v>
      </c>
      <c r="F91" s="497"/>
      <c r="G91" s="497"/>
      <c r="H91" s="502">
        <f t="shared" si="11"/>
        <v>0</v>
      </c>
      <c r="I91" s="503"/>
      <c r="J91" s="503"/>
      <c r="K91" s="503"/>
      <c r="L91" s="503"/>
      <c r="M91" s="502">
        <f t="shared" si="12"/>
        <v>0</v>
      </c>
      <c r="N91" s="503"/>
      <c r="O91" s="503">
        <f t="shared" si="13"/>
        <v>0</v>
      </c>
      <c r="P91" s="503"/>
      <c r="Q91" s="503"/>
      <c r="R91" s="504">
        <f t="shared" si="14"/>
        <v>0</v>
      </c>
      <c r="S91" s="503"/>
      <c r="T91" s="503"/>
      <c r="U91" s="503"/>
      <c r="V91" s="503"/>
      <c r="W91" s="503"/>
      <c r="X91" s="503"/>
      <c r="Y91" s="503"/>
      <c r="Z91" s="503"/>
      <c r="AA91" s="503"/>
      <c r="AB91" s="503"/>
      <c r="AC91" s="503"/>
      <c r="AD91" s="503"/>
      <c r="AE91" s="503"/>
      <c r="AF91" s="503"/>
      <c r="AG91" s="503"/>
      <c r="AH91" s="503"/>
      <c r="AI91" s="503"/>
      <c r="AJ91" s="505"/>
    </row>
    <row r="92" spans="1:36" ht="47.25" x14ac:dyDescent="0.3">
      <c r="A92" s="415">
        <v>24</v>
      </c>
      <c r="B92" s="405" t="s">
        <v>275</v>
      </c>
      <c r="C92" s="492">
        <v>12.3</v>
      </c>
      <c r="D92" s="497"/>
      <c r="E92" s="493">
        <f t="shared" si="10"/>
        <v>12.3</v>
      </c>
      <c r="F92" s="497"/>
      <c r="G92" s="497"/>
      <c r="H92" s="502">
        <f t="shared" si="11"/>
        <v>0</v>
      </c>
      <c r="I92" s="503"/>
      <c r="J92" s="503"/>
      <c r="K92" s="503"/>
      <c r="L92" s="503"/>
      <c r="M92" s="502">
        <f t="shared" si="12"/>
        <v>12.3</v>
      </c>
      <c r="N92" s="503"/>
      <c r="O92" s="503">
        <f t="shared" si="13"/>
        <v>12.3</v>
      </c>
      <c r="P92" s="503"/>
      <c r="Q92" s="503"/>
      <c r="R92" s="504">
        <f t="shared" si="14"/>
        <v>0</v>
      </c>
      <c r="S92" s="503"/>
      <c r="T92" s="503"/>
      <c r="U92" s="503"/>
      <c r="V92" s="503"/>
      <c r="W92" s="503"/>
      <c r="X92" s="503"/>
      <c r="Y92" s="503"/>
      <c r="Z92" s="503"/>
      <c r="AA92" s="503"/>
      <c r="AB92" s="503"/>
      <c r="AC92" s="503"/>
      <c r="AD92" s="503"/>
      <c r="AE92" s="503"/>
      <c r="AF92" s="503"/>
      <c r="AG92" s="503"/>
      <c r="AH92" s="503"/>
      <c r="AI92" s="503"/>
      <c r="AJ92" s="505"/>
    </row>
    <row r="93" spans="1:36" ht="47.25" x14ac:dyDescent="0.3">
      <c r="A93" s="415">
        <v>25</v>
      </c>
      <c r="B93" s="403" t="s">
        <v>282</v>
      </c>
      <c r="C93" s="492"/>
      <c r="D93" s="497"/>
      <c r="E93" s="493">
        <f t="shared" si="10"/>
        <v>0</v>
      </c>
      <c r="F93" s="497"/>
      <c r="G93" s="497"/>
      <c r="H93" s="502">
        <f t="shared" si="11"/>
        <v>0</v>
      </c>
      <c r="I93" s="503"/>
      <c r="J93" s="503"/>
      <c r="K93" s="503"/>
      <c r="L93" s="503"/>
      <c r="M93" s="502">
        <f t="shared" si="12"/>
        <v>0</v>
      </c>
      <c r="N93" s="503"/>
      <c r="O93" s="503">
        <f t="shared" si="13"/>
        <v>0</v>
      </c>
      <c r="P93" s="503"/>
      <c r="Q93" s="503"/>
      <c r="R93" s="504">
        <f t="shared" si="14"/>
        <v>0</v>
      </c>
      <c r="S93" s="503"/>
      <c r="T93" s="503"/>
      <c r="U93" s="503"/>
      <c r="V93" s="503"/>
      <c r="W93" s="503"/>
      <c r="X93" s="503"/>
      <c r="Y93" s="503"/>
      <c r="Z93" s="503"/>
      <c r="AA93" s="503"/>
      <c r="AB93" s="503"/>
      <c r="AC93" s="503"/>
      <c r="AD93" s="503"/>
      <c r="AE93" s="503"/>
      <c r="AF93" s="503"/>
      <c r="AG93" s="503"/>
      <c r="AH93" s="503"/>
      <c r="AI93" s="503"/>
      <c r="AJ93" s="505"/>
    </row>
    <row r="94" spans="1:36" ht="31.5" x14ac:dyDescent="0.3">
      <c r="A94" s="415">
        <v>26</v>
      </c>
      <c r="B94" s="403" t="s">
        <v>283</v>
      </c>
      <c r="C94" s="492"/>
      <c r="D94" s="497"/>
      <c r="E94" s="493">
        <f t="shared" si="10"/>
        <v>0</v>
      </c>
      <c r="F94" s="497"/>
      <c r="G94" s="497"/>
      <c r="H94" s="502">
        <f t="shared" si="11"/>
        <v>0</v>
      </c>
      <c r="I94" s="503"/>
      <c r="J94" s="503"/>
      <c r="K94" s="503"/>
      <c r="L94" s="503"/>
      <c r="M94" s="502">
        <f t="shared" si="12"/>
        <v>0</v>
      </c>
      <c r="N94" s="503"/>
      <c r="O94" s="503">
        <f t="shared" si="13"/>
        <v>0</v>
      </c>
      <c r="P94" s="503"/>
      <c r="Q94" s="503"/>
      <c r="R94" s="504">
        <f t="shared" si="14"/>
        <v>0</v>
      </c>
      <c r="S94" s="503"/>
      <c r="T94" s="503"/>
      <c r="U94" s="503"/>
      <c r="V94" s="503"/>
      <c r="W94" s="503"/>
      <c r="X94" s="503"/>
      <c r="Y94" s="503"/>
      <c r="Z94" s="503"/>
      <c r="AA94" s="503"/>
      <c r="AB94" s="503"/>
      <c r="AC94" s="503"/>
      <c r="AD94" s="503"/>
      <c r="AE94" s="503"/>
      <c r="AF94" s="503"/>
      <c r="AG94" s="503"/>
      <c r="AH94" s="503"/>
      <c r="AI94" s="503"/>
      <c r="AJ94" s="505"/>
    </row>
    <row r="95" spans="1:36" ht="47.25" x14ac:dyDescent="0.3">
      <c r="A95" s="415">
        <v>27</v>
      </c>
      <c r="B95" s="403" t="s">
        <v>284</v>
      </c>
      <c r="C95" s="492"/>
      <c r="D95" s="497"/>
      <c r="E95" s="493">
        <f t="shared" si="10"/>
        <v>0</v>
      </c>
      <c r="F95" s="497"/>
      <c r="G95" s="497"/>
      <c r="H95" s="502">
        <f t="shared" si="11"/>
        <v>0</v>
      </c>
      <c r="I95" s="503"/>
      <c r="J95" s="503"/>
      <c r="K95" s="503"/>
      <c r="L95" s="503"/>
      <c r="M95" s="502">
        <f t="shared" si="12"/>
        <v>0</v>
      </c>
      <c r="N95" s="503"/>
      <c r="O95" s="503">
        <f t="shared" si="13"/>
        <v>0</v>
      </c>
      <c r="P95" s="503"/>
      <c r="Q95" s="503"/>
      <c r="R95" s="504">
        <f t="shared" si="14"/>
        <v>0</v>
      </c>
      <c r="S95" s="503"/>
      <c r="T95" s="503"/>
      <c r="U95" s="503"/>
      <c r="V95" s="503"/>
      <c r="W95" s="503"/>
      <c r="X95" s="503"/>
      <c r="Y95" s="503"/>
      <c r="Z95" s="503"/>
      <c r="AA95" s="503"/>
      <c r="AB95" s="503"/>
      <c r="AC95" s="503"/>
      <c r="AD95" s="503"/>
      <c r="AE95" s="503"/>
      <c r="AF95" s="503"/>
      <c r="AG95" s="503"/>
      <c r="AH95" s="503"/>
      <c r="AI95" s="503"/>
      <c r="AJ95" s="505"/>
    </row>
    <row r="96" spans="1:36" ht="15.75" customHeight="1" x14ac:dyDescent="0.3">
      <c r="A96" s="1844" t="s">
        <v>393</v>
      </c>
      <c r="B96" s="1471"/>
      <c r="C96" s="508"/>
      <c r="D96" s="497"/>
      <c r="E96" s="497"/>
      <c r="F96" s="497"/>
      <c r="G96" s="497"/>
      <c r="H96" s="503"/>
      <c r="I96" s="503"/>
      <c r="J96" s="503"/>
      <c r="K96" s="503"/>
      <c r="L96" s="503"/>
      <c r="M96" s="503"/>
      <c r="N96" s="503"/>
      <c r="O96" s="503"/>
      <c r="P96" s="503"/>
      <c r="Q96" s="503"/>
      <c r="R96" s="503"/>
      <c r="S96" s="503"/>
      <c r="T96" s="503"/>
      <c r="U96" s="503"/>
      <c r="V96" s="503"/>
      <c r="W96" s="503"/>
      <c r="X96" s="503"/>
      <c r="Y96" s="503"/>
      <c r="Z96" s="503"/>
      <c r="AA96" s="503"/>
      <c r="AB96" s="503"/>
      <c r="AC96" s="503"/>
      <c r="AD96" s="503"/>
      <c r="AE96" s="503"/>
      <c r="AF96" s="503"/>
      <c r="AG96" s="503"/>
      <c r="AH96" s="503"/>
      <c r="AI96" s="503"/>
      <c r="AJ96" s="505"/>
    </row>
    <row r="97" spans="1:36" ht="31.5" x14ac:dyDescent="0.3">
      <c r="A97" s="28"/>
      <c r="B97" s="26" t="s">
        <v>423</v>
      </c>
      <c r="C97" s="492"/>
      <c r="D97" s="497"/>
      <c r="E97" s="497"/>
      <c r="F97" s="497"/>
      <c r="G97" s="497"/>
      <c r="H97" s="503"/>
      <c r="I97" s="503"/>
      <c r="J97" s="503"/>
      <c r="K97" s="503"/>
      <c r="L97" s="503"/>
      <c r="M97" s="503"/>
      <c r="N97" s="503"/>
      <c r="O97" s="503"/>
      <c r="P97" s="503"/>
      <c r="Q97" s="503"/>
      <c r="R97" s="503"/>
      <c r="S97" s="503"/>
      <c r="T97" s="503"/>
      <c r="U97" s="503"/>
      <c r="V97" s="503"/>
      <c r="W97" s="503"/>
      <c r="X97" s="503"/>
      <c r="Y97" s="503"/>
      <c r="Z97" s="503"/>
      <c r="AA97" s="503"/>
      <c r="AB97" s="503"/>
      <c r="AC97" s="503"/>
      <c r="AD97" s="503"/>
      <c r="AE97" s="503"/>
      <c r="AF97" s="503"/>
      <c r="AG97" s="503"/>
      <c r="AH97" s="503"/>
      <c r="AI97" s="503"/>
      <c r="AJ97" s="505"/>
    </row>
    <row r="98" spans="1:36" ht="18.75" x14ac:dyDescent="0.3">
      <c r="A98" s="18">
        <v>1</v>
      </c>
      <c r="B98" s="5" t="s">
        <v>331</v>
      </c>
      <c r="C98" s="497"/>
      <c r="D98" s="497"/>
      <c r="E98" s="497"/>
      <c r="F98" s="497"/>
      <c r="G98" s="497"/>
      <c r="H98" s="503"/>
      <c r="I98" s="503"/>
      <c r="J98" s="503"/>
      <c r="K98" s="503"/>
      <c r="L98" s="503"/>
      <c r="M98" s="503"/>
      <c r="N98" s="503"/>
      <c r="O98" s="503"/>
      <c r="P98" s="503"/>
      <c r="Q98" s="503"/>
      <c r="R98" s="503"/>
      <c r="S98" s="503"/>
      <c r="T98" s="503"/>
      <c r="U98" s="503"/>
      <c r="V98" s="503"/>
      <c r="W98" s="503"/>
      <c r="X98" s="503"/>
      <c r="Y98" s="503"/>
      <c r="Z98" s="503"/>
      <c r="AA98" s="503"/>
      <c r="AB98" s="503"/>
      <c r="AC98" s="503"/>
      <c r="AD98" s="503"/>
      <c r="AE98" s="503"/>
      <c r="AF98" s="503"/>
      <c r="AG98" s="503"/>
      <c r="AH98" s="503"/>
      <c r="AI98" s="503"/>
      <c r="AJ98" s="505"/>
    </row>
    <row r="99" spans="1:36" ht="18.75" hidden="1" x14ac:dyDescent="0.3">
      <c r="A99" s="18">
        <v>2</v>
      </c>
      <c r="B99" s="5" t="s">
        <v>333</v>
      </c>
      <c r="C99" s="497"/>
      <c r="D99" s="497"/>
      <c r="E99" s="497"/>
      <c r="F99" s="497"/>
      <c r="G99" s="497"/>
      <c r="H99" s="503"/>
      <c r="I99" s="503"/>
      <c r="J99" s="503"/>
      <c r="K99" s="503"/>
      <c r="L99" s="503"/>
      <c r="M99" s="503"/>
      <c r="N99" s="503"/>
      <c r="O99" s="503"/>
      <c r="P99" s="503"/>
      <c r="Q99" s="503"/>
      <c r="R99" s="503"/>
      <c r="S99" s="503"/>
      <c r="T99" s="503"/>
      <c r="U99" s="503"/>
      <c r="V99" s="503"/>
      <c r="W99" s="503"/>
      <c r="X99" s="503"/>
      <c r="Y99" s="503"/>
      <c r="Z99" s="503"/>
      <c r="AA99" s="503"/>
      <c r="AB99" s="503"/>
      <c r="AC99" s="503"/>
      <c r="AD99" s="503"/>
      <c r="AE99" s="503"/>
      <c r="AF99" s="503"/>
      <c r="AG99" s="503"/>
      <c r="AH99" s="503"/>
      <c r="AI99" s="503"/>
      <c r="AJ99" s="505"/>
    </row>
    <row r="100" spans="1:36" ht="19.5" hidden="1" thickBot="1" x14ac:dyDescent="0.35">
      <c r="A100" s="92" t="s">
        <v>332</v>
      </c>
      <c r="B100" s="93"/>
      <c r="C100" s="509"/>
      <c r="D100" s="509"/>
      <c r="E100" s="509"/>
      <c r="F100" s="509"/>
      <c r="G100" s="509"/>
      <c r="H100" s="510"/>
      <c r="I100" s="510"/>
      <c r="J100" s="510"/>
      <c r="K100" s="510"/>
      <c r="L100" s="510"/>
      <c r="M100" s="510"/>
      <c r="N100" s="510"/>
      <c r="O100" s="510"/>
      <c r="P100" s="510"/>
      <c r="Q100" s="510"/>
      <c r="R100" s="510"/>
      <c r="S100" s="510"/>
      <c r="T100" s="510"/>
      <c r="U100" s="510"/>
      <c r="V100" s="510"/>
      <c r="W100" s="510"/>
      <c r="X100" s="510"/>
      <c r="Y100" s="510"/>
      <c r="Z100" s="510"/>
      <c r="AA100" s="510"/>
      <c r="AB100" s="510"/>
      <c r="AC100" s="510"/>
      <c r="AD100" s="510"/>
      <c r="AE100" s="510"/>
      <c r="AF100" s="510"/>
      <c r="AG100" s="510"/>
      <c r="AH100" s="510"/>
      <c r="AI100" s="510"/>
      <c r="AJ100" s="511"/>
    </row>
    <row r="101" spans="1:36" x14ac:dyDescent="0.25">
      <c r="A101" s="29"/>
      <c r="B101" s="13"/>
      <c r="C101" s="13"/>
      <c r="D101" s="13"/>
      <c r="E101" s="37"/>
      <c r="F101" s="37"/>
      <c r="G101" s="37"/>
    </row>
    <row r="102" spans="1:36" x14ac:dyDescent="0.25">
      <c r="A102" s="20"/>
      <c r="B102" s="1466" t="s">
        <v>810</v>
      </c>
      <c r="C102" s="1466"/>
      <c r="D102" s="1466"/>
      <c r="E102" s="1466"/>
      <c r="F102" s="1466"/>
      <c r="G102" s="1466"/>
      <c r="H102" s="1466"/>
      <c r="I102" s="1466"/>
      <c r="J102" s="1466"/>
      <c r="K102" s="1466"/>
      <c r="L102" s="1466"/>
      <c r="M102" s="1466"/>
      <c r="N102" s="1466"/>
      <c r="O102" s="1466"/>
      <c r="P102" s="1466"/>
      <c r="Q102" s="1466"/>
      <c r="R102" s="1466"/>
      <c r="S102" s="1466"/>
      <c r="T102" s="1466"/>
      <c r="U102" s="1466"/>
    </row>
    <row r="103" spans="1:36" x14ac:dyDescent="0.25">
      <c r="A103" s="20"/>
      <c r="B103" s="1" t="s">
        <v>811</v>
      </c>
      <c r="E103" s="1"/>
      <c r="F103" s="1"/>
      <c r="G103" s="1"/>
      <c r="S103" s="17"/>
      <c r="T103" s="17"/>
      <c r="U103" s="17"/>
    </row>
    <row r="104" spans="1:36" x14ac:dyDescent="0.25">
      <c r="B104" s="192"/>
      <c r="C104" s="192"/>
      <c r="D104" s="192"/>
      <c r="E104" s="192"/>
      <c r="F104" s="192"/>
      <c r="G104" s="192"/>
    </row>
    <row r="105" spans="1:36" ht="15.75" customHeight="1" x14ac:dyDescent="0.25">
      <c r="A105" s="20"/>
      <c r="B105" s="499" t="s">
        <v>834</v>
      </c>
      <c r="C105" s="499"/>
      <c r="D105" s="499"/>
      <c r="E105" s="499"/>
      <c r="F105" s="499"/>
      <c r="G105" s="499"/>
      <c r="H105" s="499"/>
      <c r="I105" s="29"/>
      <c r="J105" s="29"/>
      <c r="K105" s="29"/>
      <c r="L105" s="1817" t="s">
        <v>833</v>
      </c>
      <c r="M105" s="1817"/>
      <c r="N105" s="1817"/>
      <c r="O105" s="1817"/>
    </row>
    <row r="106" spans="1:36" ht="15.75" customHeight="1" x14ac:dyDescent="0.25">
      <c r="A106" s="20"/>
      <c r="B106" s="1466"/>
      <c r="C106" s="1466"/>
      <c r="D106" s="1466"/>
      <c r="E106" s="1466"/>
      <c r="F106" s="1466"/>
      <c r="G106" s="1466"/>
    </row>
    <row r="107" spans="1:36" x14ac:dyDescent="0.25">
      <c r="A107" s="20"/>
    </row>
    <row r="108" spans="1:36" x14ac:dyDescent="0.25">
      <c r="A108" s="20"/>
    </row>
    <row r="109" spans="1:36" ht="33.75" customHeight="1" x14ac:dyDescent="0.25">
      <c r="E109" s="1"/>
      <c r="F109" s="1"/>
      <c r="G109" s="1"/>
    </row>
    <row r="110" spans="1:36" x14ac:dyDescent="0.25">
      <c r="A110" s="17"/>
    </row>
  </sheetData>
  <mergeCells count="18">
    <mergeCell ref="B106:G106"/>
    <mergeCell ref="AA17:AD17"/>
    <mergeCell ref="M16:Q17"/>
    <mergeCell ref="R16:V17"/>
    <mergeCell ref="C16:G17"/>
    <mergeCell ref="H16:L17"/>
    <mergeCell ref="L105:O105"/>
    <mergeCell ref="A6:AJ6"/>
    <mergeCell ref="B102:U102"/>
    <mergeCell ref="A16:A17"/>
    <mergeCell ref="B16:B17"/>
    <mergeCell ref="AJ17:AJ18"/>
    <mergeCell ref="W16:AJ16"/>
    <mergeCell ref="W17:Z17"/>
    <mergeCell ref="AE17:AI17"/>
    <mergeCell ref="A96:B96"/>
    <mergeCell ref="AH11:AJ11"/>
    <mergeCell ref="A14:AJ14"/>
  </mergeCells>
  <phoneticPr fontId="0" type="noConversion"/>
  <pageMargins left="0.7" right="0.7" top="0.75" bottom="0.75" header="0.3" footer="0.3"/>
  <pageSetup paperSize="9" scale="35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10"/>
  <sheetViews>
    <sheetView topLeftCell="A13" zoomScale="70" zoomScaleNormal="70" workbookViewId="0">
      <pane xSplit="2" ySplit="6" topLeftCell="C19" activePane="bottomRight" state="frozen"/>
      <selection activeCell="A13" sqref="A13"/>
      <selection pane="topRight" activeCell="C13" sqref="C13"/>
      <selection pane="bottomLeft" activeCell="A19" sqref="A19"/>
      <selection pane="bottomRight" activeCell="N19" sqref="N19"/>
    </sheetView>
  </sheetViews>
  <sheetFormatPr defaultColWidth="9" defaultRowHeight="15.75" x14ac:dyDescent="0.25"/>
  <cols>
    <col min="1" max="1" width="9" style="1"/>
    <col min="2" max="2" width="36.875" style="1" bestFit="1" customWidth="1"/>
    <col min="3" max="3" width="7.125" style="1" customWidth="1"/>
    <col min="4" max="4" width="6" style="1" customWidth="1"/>
    <col min="5" max="5" width="5.75" style="17" customWidth="1"/>
    <col min="6" max="6" width="10.5" style="17" customWidth="1"/>
    <col min="7" max="7" width="7.5" style="17" customWidth="1"/>
    <col min="8" max="8" width="6.375" style="1" customWidth="1"/>
    <col min="9" max="9" width="6.5" style="1" customWidth="1"/>
    <col min="10" max="10" width="6.375" style="1" customWidth="1"/>
    <col min="11" max="11" width="7.875" style="1" customWidth="1"/>
    <col min="12" max="12" width="7.75" style="1" customWidth="1"/>
    <col min="13" max="16" width="6.5" style="1" customWidth="1"/>
    <col min="17" max="17" width="6.875" style="1" customWidth="1"/>
    <col min="18" max="18" width="9" style="1"/>
    <col min="19" max="19" width="6.125" style="1" customWidth="1"/>
    <col min="20" max="20" width="7.5" style="1" customWidth="1"/>
    <col min="21" max="21" width="7.625" style="1" customWidth="1"/>
    <col min="22" max="22" width="7.75" style="1" customWidth="1"/>
    <col min="23" max="23" width="10.125" style="1" bestFit="1" customWidth="1"/>
    <col min="24" max="24" width="12" style="1" customWidth="1"/>
    <col min="25" max="25" width="10.25" style="1" bestFit="1" customWidth="1"/>
    <col min="26" max="26" width="8.75" style="1" bestFit="1" customWidth="1"/>
    <col min="27" max="27" width="7.75" style="1" customWidth="1"/>
    <col min="28" max="28" width="9.125" style="1" customWidth="1"/>
    <col min="29" max="29" width="9.875" style="1" customWidth="1"/>
    <col min="30" max="30" width="7.75" style="1" customWidth="1"/>
    <col min="31" max="31" width="9.375" style="1" customWidth="1"/>
    <col min="32" max="32" width="9" style="1"/>
    <col min="33" max="33" width="5.875" style="1" customWidth="1"/>
    <col min="34" max="34" width="7.125" style="1" customWidth="1"/>
    <col min="35" max="35" width="8.125" style="1" customWidth="1"/>
    <col min="36" max="36" width="10.25" style="1" customWidth="1"/>
    <col min="37" max="16384" width="9" style="1"/>
  </cols>
  <sheetData>
    <row r="1" spans="1:36" x14ac:dyDescent="0.25">
      <c r="AJ1" s="4" t="s">
        <v>5</v>
      </c>
    </row>
    <row r="2" spans="1:36" hidden="1" x14ac:dyDescent="0.25">
      <c r="AJ2" s="4" t="s">
        <v>595</v>
      </c>
    </row>
    <row r="3" spans="1:36" hidden="1" x14ac:dyDescent="0.25">
      <c r="AJ3" s="4" t="s">
        <v>613</v>
      </c>
    </row>
    <row r="4" spans="1:36" hidden="1" x14ac:dyDescent="0.25">
      <c r="AI4" s="4"/>
    </row>
    <row r="5" spans="1:36" hidden="1" x14ac:dyDescent="0.25"/>
    <row r="6" spans="1:36" ht="33" hidden="1" customHeight="1" x14ac:dyDescent="0.25">
      <c r="A6" s="1801" t="s">
        <v>134</v>
      </c>
      <c r="B6" s="1801"/>
      <c r="C6" s="1801"/>
      <c r="D6" s="1801"/>
      <c r="E6" s="1801"/>
      <c r="F6" s="1801"/>
      <c r="G6" s="1801"/>
      <c r="H6" s="1801"/>
      <c r="I6" s="1801"/>
      <c r="J6" s="1801"/>
      <c r="K6" s="1801"/>
      <c r="L6" s="1801"/>
      <c r="M6" s="1801"/>
      <c r="N6" s="1801"/>
      <c r="O6" s="1801"/>
      <c r="P6" s="1801"/>
      <c r="Q6" s="1801"/>
      <c r="R6" s="1801"/>
      <c r="S6" s="1801"/>
      <c r="T6" s="1801"/>
      <c r="U6" s="1801"/>
      <c r="V6" s="1801"/>
      <c r="W6" s="1801"/>
      <c r="X6" s="1801"/>
      <c r="Y6" s="1801"/>
      <c r="Z6" s="1801"/>
      <c r="AA6" s="1801"/>
      <c r="AB6" s="1801"/>
      <c r="AC6" s="1801"/>
      <c r="AD6" s="1801"/>
      <c r="AE6" s="1801"/>
      <c r="AF6" s="1801"/>
      <c r="AG6" s="1801"/>
      <c r="AH6" s="1801"/>
      <c r="AI6" s="1801"/>
      <c r="AJ6" s="1801"/>
    </row>
    <row r="7" spans="1:36" x14ac:dyDescent="0.25">
      <c r="A7" s="290"/>
      <c r="B7" s="290"/>
      <c r="C7" s="290"/>
      <c r="D7" s="290"/>
      <c r="E7" s="290"/>
      <c r="F7" s="290"/>
      <c r="G7" s="290"/>
      <c r="H7" s="290"/>
      <c r="I7" s="290"/>
      <c r="J7" s="290"/>
      <c r="K7" s="290"/>
      <c r="L7" s="290"/>
      <c r="M7" s="290"/>
      <c r="N7" s="290"/>
      <c r="O7" s="290"/>
      <c r="P7" s="290"/>
      <c r="Q7" s="290"/>
      <c r="R7" s="290"/>
      <c r="S7" s="290"/>
      <c r="T7" s="290"/>
      <c r="U7" s="290"/>
      <c r="V7" s="290"/>
      <c r="W7" s="290"/>
      <c r="X7" s="290"/>
      <c r="Y7" s="290"/>
      <c r="Z7" s="290"/>
      <c r="AA7" s="290"/>
      <c r="AB7" s="290"/>
      <c r="AC7" s="290"/>
      <c r="AD7" s="290"/>
      <c r="AE7" s="290"/>
      <c r="AF7" s="290"/>
      <c r="AG7" s="290"/>
      <c r="AH7" s="290"/>
      <c r="AI7" s="290"/>
      <c r="AJ7" s="290"/>
    </row>
    <row r="8" spans="1:36" x14ac:dyDescent="0.25">
      <c r="AH8" s="16"/>
      <c r="AI8" s="16"/>
      <c r="AJ8" s="19" t="s">
        <v>596</v>
      </c>
    </row>
    <row r="9" spans="1:36" x14ac:dyDescent="0.25">
      <c r="AH9" s="16" t="s">
        <v>196</v>
      </c>
      <c r="AI9" s="16"/>
      <c r="AJ9" s="19"/>
    </row>
    <row r="10" spans="1:36" x14ac:dyDescent="0.25">
      <c r="AH10" s="16"/>
      <c r="AI10" s="16"/>
      <c r="AJ10" s="19"/>
    </row>
    <row r="11" spans="1:36" x14ac:dyDescent="0.25">
      <c r="AH11" s="1469" t="s">
        <v>191</v>
      </c>
      <c r="AI11" s="1469"/>
      <c r="AJ11" s="1469"/>
    </row>
    <row r="12" spans="1:36" x14ac:dyDescent="0.25">
      <c r="AH12" s="16"/>
      <c r="AI12" s="16"/>
      <c r="AJ12" s="19" t="s">
        <v>524</v>
      </c>
    </row>
    <row r="13" spans="1:36" x14ac:dyDescent="0.25">
      <c r="AJ13" s="4" t="s">
        <v>600</v>
      </c>
    </row>
    <row r="14" spans="1:36" x14ac:dyDescent="0.25">
      <c r="A14" s="1801" t="s">
        <v>525</v>
      </c>
      <c r="B14" s="1801"/>
      <c r="C14" s="1801"/>
      <c r="D14" s="1801"/>
      <c r="E14" s="1801"/>
      <c r="F14" s="1801"/>
      <c r="G14" s="1801"/>
      <c r="H14" s="1801"/>
      <c r="I14" s="1801"/>
      <c r="J14" s="1801"/>
      <c r="K14" s="1801"/>
      <c r="L14" s="1801"/>
      <c r="M14" s="1801"/>
      <c r="N14" s="1801"/>
      <c r="O14" s="1801"/>
      <c r="P14" s="1801"/>
      <c r="Q14" s="1801"/>
      <c r="R14" s="1801"/>
      <c r="S14" s="1801"/>
      <c r="T14" s="1801"/>
      <c r="U14" s="1801"/>
      <c r="V14" s="1801"/>
      <c r="W14" s="1801"/>
      <c r="X14" s="1801"/>
      <c r="Y14" s="1801"/>
      <c r="Z14" s="1801"/>
      <c r="AA14" s="1801"/>
      <c r="AB14" s="1801"/>
      <c r="AC14" s="1801"/>
      <c r="AD14" s="1801"/>
      <c r="AE14" s="1801"/>
      <c r="AF14" s="1801"/>
      <c r="AG14" s="1801"/>
      <c r="AH14" s="1801"/>
      <c r="AI14" s="1801"/>
      <c r="AJ14" s="1801"/>
    </row>
    <row r="15" spans="1:36" ht="16.5" thickBot="1" x14ac:dyDescent="0.3"/>
    <row r="16" spans="1:36" ht="22.5" customHeight="1" x14ac:dyDescent="0.25">
      <c r="A16" s="1845" t="s">
        <v>305</v>
      </c>
      <c r="B16" s="1774" t="s">
        <v>789</v>
      </c>
      <c r="C16" s="1774" t="s">
        <v>818</v>
      </c>
      <c r="D16" s="1774"/>
      <c r="E16" s="1774"/>
      <c r="F16" s="1774"/>
      <c r="G16" s="1774"/>
      <c r="H16" s="1774" t="s">
        <v>819</v>
      </c>
      <c r="I16" s="1774"/>
      <c r="J16" s="1774"/>
      <c r="K16" s="1774"/>
      <c r="L16" s="1774"/>
      <c r="M16" s="1774" t="s">
        <v>820</v>
      </c>
      <c r="N16" s="1774"/>
      <c r="O16" s="1774"/>
      <c r="P16" s="1774"/>
      <c r="Q16" s="1774"/>
      <c r="R16" s="1774" t="s">
        <v>821</v>
      </c>
      <c r="S16" s="1774"/>
      <c r="T16" s="1774"/>
      <c r="U16" s="1774"/>
      <c r="V16" s="1774"/>
      <c r="W16" s="1848" t="s">
        <v>791</v>
      </c>
      <c r="X16" s="1848"/>
      <c r="Y16" s="1848"/>
      <c r="Z16" s="1848"/>
      <c r="AA16" s="1848"/>
      <c r="AB16" s="1848"/>
      <c r="AC16" s="1848"/>
      <c r="AD16" s="1848"/>
      <c r="AE16" s="1848"/>
      <c r="AF16" s="1848"/>
      <c r="AG16" s="1848"/>
      <c r="AH16" s="1848"/>
      <c r="AI16" s="1848"/>
      <c r="AJ16" s="1849"/>
    </row>
    <row r="17" spans="1:36" ht="27.75" customHeight="1" x14ac:dyDescent="0.25">
      <c r="A17" s="1846"/>
      <c r="B17" s="1470"/>
      <c r="C17" s="1470"/>
      <c r="D17" s="1470"/>
      <c r="E17" s="1470"/>
      <c r="F17" s="1470"/>
      <c r="G17" s="1470"/>
      <c r="H17" s="1470"/>
      <c r="I17" s="1470"/>
      <c r="J17" s="1470"/>
      <c r="K17" s="1470"/>
      <c r="L17" s="1470"/>
      <c r="M17" s="1470"/>
      <c r="N17" s="1470"/>
      <c r="O17" s="1470"/>
      <c r="P17" s="1470"/>
      <c r="Q17" s="1470"/>
      <c r="R17" s="1470"/>
      <c r="S17" s="1470"/>
      <c r="T17" s="1470"/>
      <c r="U17" s="1470"/>
      <c r="V17" s="1470"/>
      <c r="W17" s="1470" t="s">
        <v>126</v>
      </c>
      <c r="X17" s="1470"/>
      <c r="Y17" s="1470"/>
      <c r="Z17" s="1470"/>
      <c r="AA17" s="1475" t="s">
        <v>792</v>
      </c>
      <c r="AB17" s="1475"/>
      <c r="AC17" s="1475"/>
      <c r="AD17" s="1475"/>
      <c r="AE17" s="1475" t="s">
        <v>793</v>
      </c>
      <c r="AF17" s="1475"/>
      <c r="AG17" s="1475"/>
      <c r="AH17" s="1475"/>
      <c r="AI17" s="1475"/>
      <c r="AJ17" s="1564" t="s">
        <v>128</v>
      </c>
    </row>
    <row r="18" spans="1:36" ht="79.5" customHeight="1" x14ac:dyDescent="0.25">
      <c r="A18" s="28"/>
      <c r="B18" s="26" t="s">
        <v>330</v>
      </c>
      <c r="C18" s="6" t="s">
        <v>802</v>
      </c>
      <c r="D18" s="6" t="s">
        <v>803</v>
      </c>
      <c r="E18" s="6" t="s">
        <v>804</v>
      </c>
      <c r="F18" s="6" t="s">
        <v>805</v>
      </c>
      <c r="G18" s="6" t="s">
        <v>806</v>
      </c>
      <c r="H18" s="6" t="s">
        <v>802</v>
      </c>
      <c r="I18" s="6" t="s">
        <v>803</v>
      </c>
      <c r="J18" s="6" t="s">
        <v>804</v>
      </c>
      <c r="K18" s="6" t="s">
        <v>805</v>
      </c>
      <c r="L18" s="6" t="s">
        <v>806</v>
      </c>
      <c r="M18" s="6" t="s">
        <v>802</v>
      </c>
      <c r="N18" s="6" t="s">
        <v>803</v>
      </c>
      <c r="O18" s="6" t="s">
        <v>804</v>
      </c>
      <c r="P18" s="6" t="s">
        <v>805</v>
      </c>
      <c r="Q18" s="6" t="s">
        <v>806</v>
      </c>
      <c r="R18" s="6" t="s">
        <v>802</v>
      </c>
      <c r="S18" s="6" t="s">
        <v>803</v>
      </c>
      <c r="T18" s="6" t="s">
        <v>804</v>
      </c>
      <c r="U18" s="6" t="s">
        <v>805</v>
      </c>
      <c r="V18" s="6" t="s">
        <v>806</v>
      </c>
      <c r="W18" s="300" t="s">
        <v>794</v>
      </c>
      <c r="X18" s="313" t="s">
        <v>130</v>
      </c>
      <c r="Y18" s="6" t="s">
        <v>127</v>
      </c>
      <c r="Z18" s="6" t="s">
        <v>132</v>
      </c>
      <c r="AA18" s="308" t="s">
        <v>794</v>
      </c>
      <c r="AB18" s="309" t="s">
        <v>795</v>
      </c>
      <c r="AC18" s="309" t="s">
        <v>796</v>
      </c>
      <c r="AD18" s="309" t="s">
        <v>797</v>
      </c>
      <c r="AE18" s="308" t="s">
        <v>798</v>
      </c>
      <c r="AF18" s="309" t="s">
        <v>795</v>
      </c>
      <c r="AG18" s="310" t="s">
        <v>799</v>
      </c>
      <c r="AH18" s="310" t="s">
        <v>800</v>
      </c>
      <c r="AI18" s="309" t="s">
        <v>801</v>
      </c>
      <c r="AJ18" s="1847"/>
    </row>
    <row r="19" spans="1:36" ht="31.5" x14ac:dyDescent="0.25">
      <c r="A19" s="28">
        <v>1</v>
      </c>
      <c r="B19" s="26" t="s">
        <v>427</v>
      </c>
      <c r="C19" s="492">
        <f t="shared" ref="C19:AJ19" si="0">C20+C50+C54</f>
        <v>34.9</v>
      </c>
      <c r="D19" s="492">
        <f t="shared" si="0"/>
        <v>0</v>
      </c>
      <c r="E19" s="492">
        <f t="shared" si="0"/>
        <v>34.9</v>
      </c>
      <c r="F19" s="492">
        <f t="shared" si="0"/>
        <v>0</v>
      </c>
      <c r="G19" s="492">
        <f t="shared" si="0"/>
        <v>0</v>
      </c>
      <c r="H19" s="492">
        <f t="shared" si="0"/>
        <v>9.7999999999999989</v>
      </c>
      <c r="I19" s="492">
        <f t="shared" si="0"/>
        <v>0</v>
      </c>
      <c r="J19" s="492">
        <f t="shared" si="0"/>
        <v>9.6999999999999993</v>
      </c>
      <c r="K19" s="492">
        <f t="shared" si="0"/>
        <v>0.1</v>
      </c>
      <c r="L19" s="492">
        <f t="shared" si="0"/>
        <v>0</v>
      </c>
      <c r="M19" s="492">
        <f t="shared" si="0"/>
        <v>0</v>
      </c>
      <c r="N19" s="492">
        <f t="shared" si="0"/>
        <v>0</v>
      </c>
      <c r="O19" s="492">
        <f t="shared" si="0"/>
        <v>0</v>
      </c>
      <c r="P19" s="492">
        <f t="shared" si="0"/>
        <v>0</v>
      </c>
      <c r="Q19" s="492">
        <f t="shared" si="0"/>
        <v>0</v>
      </c>
      <c r="R19" s="498">
        <f t="shared" si="0"/>
        <v>9.7999999999999989</v>
      </c>
      <c r="S19" s="498">
        <f t="shared" si="0"/>
        <v>0</v>
      </c>
      <c r="T19" s="498">
        <f t="shared" si="0"/>
        <v>9.6999999999999993</v>
      </c>
      <c r="U19" s="492">
        <f t="shared" si="0"/>
        <v>0.1</v>
      </c>
      <c r="V19" s="492">
        <f t="shared" si="0"/>
        <v>0</v>
      </c>
      <c r="W19" s="492">
        <f t="shared" si="0"/>
        <v>0</v>
      </c>
      <c r="X19" s="492">
        <f t="shared" si="0"/>
        <v>0</v>
      </c>
      <c r="Y19" s="492">
        <f t="shared" si="0"/>
        <v>0</v>
      </c>
      <c r="Z19" s="492">
        <f t="shared" si="0"/>
        <v>0</v>
      </c>
      <c r="AA19" s="492">
        <f t="shared" si="0"/>
        <v>12064</v>
      </c>
      <c r="AB19" s="492">
        <f t="shared" si="0"/>
        <v>0</v>
      </c>
      <c r="AC19" s="492">
        <f t="shared" si="0"/>
        <v>0</v>
      </c>
      <c r="AD19" s="492">
        <f t="shared" si="0"/>
        <v>0</v>
      </c>
      <c r="AE19" s="492">
        <f t="shared" si="0"/>
        <v>8041</v>
      </c>
      <c r="AF19" s="492">
        <f t="shared" si="0"/>
        <v>0</v>
      </c>
      <c r="AG19" s="492">
        <f t="shared" si="0"/>
        <v>0</v>
      </c>
      <c r="AH19" s="492">
        <f t="shared" si="0"/>
        <v>0</v>
      </c>
      <c r="AI19" s="492">
        <f t="shared" si="0"/>
        <v>0</v>
      </c>
      <c r="AJ19" s="501">
        <f t="shared" si="0"/>
        <v>0</v>
      </c>
    </row>
    <row r="20" spans="1:36" ht="31.5" x14ac:dyDescent="0.25">
      <c r="A20" s="115" t="s">
        <v>292</v>
      </c>
      <c r="B20" s="26" t="s">
        <v>424</v>
      </c>
      <c r="C20" s="492">
        <f t="shared" ref="C20:AJ20" si="1">SUM(C21:C49)</f>
        <v>29.9</v>
      </c>
      <c r="D20" s="492">
        <f t="shared" si="1"/>
        <v>0</v>
      </c>
      <c r="E20" s="492">
        <f t="shared" si="1"/>
        <v>29.9</v>
      </c>
      <c r="F20" s="492">
        <f t="shared" si="1"/>
        <v>0</v>
      </c>
      <c r="G20" s="492">
        <f t="shared" si="1"/>
        <v>0</v>
      </c>
      <c r="H20" s="492">
        <f t="shared" si="1"/>
        <v>7.9999999999999991</v>
      </c>
      <c r="I20" s="492">
        <f t="shared" si="1"/>
        <v>0</v>
      </c>
      <c r="J20" s="492">
        <f t="shared" si="1"/>
        <v>7.8999999999999995</v>
      </c>
      <c r="K20" s="492">
        <f t="shared" si="1"/>
        <v>0.1</v>
      </c>
      <c r="L20" s="492">
        <f t="shared" si="1"/>
        <v>0</v>
      </c>
      <c r="M20" s="492">
        <f t="shared" si="1"/>
        <v>0</v>
      </c>
      <c r="N20" s="492">
        <f t="shared" si="1"/>
        <v>0</v>
      </c>
      <c r="O20" s="492">
        <f t="shared" si="1"/>
        <v>0</v>
      </c>
      <c r="P20" s="492">
        <f t="shared" si="1"/>
        <v>0</v>
      </c>
      <c r="Q20" s="492">
        <f t="shared" si="1"/>
        <v>0</v>
      </c>
      <c r="R20" s="492">
        <f t="shared" si="1"/>
        <v>7.9999999999999991</v>
      </c>
      <c r="S20" s="492">
        <f t="shared" si="1"/>
        <v>0</v>
      </c>
      <c r="T20" s="492">
        <f t="shared" si="1"/>
        <v>7.8999999999999995</v>
      </c>
      <c r="U20" s="492">
        <f t="shared" si="1"/>
        <v>0.1</v>
      </c>
      <c r="V20" s="492">
        <f t="shared" si="1"/>
        <v>0</v>
      </c>
      <c r="W20" s="492">
        <f t="shared" si="1"/>
        <v>0</v>
      </c>
      <c r="X20" s="492">
        <f t="shared" si="1"/>
        <v>0</v>
      </c>
      <c r="Y20" s="492">
        <f t="shared" si="1"/>
        <v>0</v>
      </c>
      <c r="Z20" s="492">
        <f t="shared" si="1"/>
        <v>0</v>
      </c>
      <c r="AA20" s="492">
        <f t="shared" si="1"/>
        <v>10053</v>
      </c>
      <c r="AB20" s="492">
        <f t="shared" si="1"/>
        <v>0</v>
      </c>
      <c r="AC20" s="492">
        <f t="shared" si="1"/>
        <v>0</v>
      </c>
      <c r="AD20" s="492">
        <f t="shared" si="1"/>
        <v>0</v>
      </c>
      <c r="AE20" s="492">
        <f t="shared" si="1"/>
        <v>8041</v>
      </c>
      <c r="AF20" s="492">
        <f t="shared" si="1"/>
        <v>0</v>
      </c>
      <c r="AG20" s="492">
        <f t="shared" si="1"/>
        <v>0</v>
      </c>
      <c r="AH20" s="492">
        <f t="shared" si="1"/>
        <v>0</v>
      </c>
      <c r="AI20" s="492">
        <f t="shared" si="1"/>
        <v>0</v>
      </c>
      <c r="AJ20" s="501">
        <f t="shared" si="1"/>
        <v>0</v>
      </c>
    </row>
    <row r="21" spans="1:36" ht="18.75" hidden="1" x14ac:dyDescent="0.3">
      <c r="A21" s="415"/>
      <c r="B21" s="5" t="s">
        <v>150</v>
      </c>
      <c r="C21" s="492">
        <f>SUM(D21:G21)</f>
        <v>0</v>
      </c>
      <c r="D21" s="497"/>
      <c r="E21" s="493"/>
      <c r="F21" s="497"/>
      <c r="G21" s="497"/>
      <c r="H21" s="502">
        <f t="shared" ref="H21:H49" si="2">I21+J21+K21+L21</f>
        <v>0</v>
      </c>
      <c r="I21" s="503"/>
      <c r="J21" s="503"/>
      <c r="K21" s="503"/>
      <c r="L21" s="503"/>
      <c r="M21" s="504">
        <f>C21-H21</f>
        <v>0</v>
      </c>
      <c r="N21" s="503"/>
      <c r="O21" s="503"/>
      <c r="P21" s="503"/>
      <c r="Q21" s="503"/>
      <c r="R21" s="504">
        <f t="shared" ref="R21:R49" si="3">SUM(S21:V21)</f>
        <v>0</v>
      </c>
      <c r="S21" s="503"/>
      <c r="T21" s="503"/>
      <c r="U21" s="503"/>
      <c r="V21" s="503"/>
      <c r="W21" s="503"/>
      <c r="X21" s="503"/>
      <c r="Y21" s="503"/>
      <c r="Z21" s="503"/>
      <c r="AA21" s="503"/>
      <c r="AB21" s="503"/>
      <c r="AC21" s="503"/>
      <c r="AD21" s="503"/>
      <c r="AE21" s="503"/>
      <c r="AF21" s="503"/>
      <c r="AG21" s="503"/>
      <c r="AH21" s="503"/>
      <c r="AI21" s="503"/>
      <c r="AJ21" s="505"/>
    </row>
    <row r="22" spans="1:36" ht="31.5" x14ac:dyDescent="0.3">
      <c r="A22" s="415">
        <v>1</v>
      </c>
      <c r="B22" s="5" t="s">
        <v>151</v>
      </c>
      <c r="C22" s="492">
        <f t="shared" ref="C22:C49" si="4">SUM(D22:G22)</f>
        <v>0</v>
      </c>
      <c r="D22" s="497"/>
      <c r="E22" s="493"/>
      <c r="F22" s="497"/>
      <c r="G22" s="497"/>
      <c r="H22" s="502">
        <f t="shared" si="2"/>
        <v>0.4</v>
      </c>
      <c r="I22" s="503"/>
      <c r="J22" s="503">
        <v>0.4</v>
      </c>
      <c r="K22" s="503"/>
      <c r="L22" s="503"/>
      <c r="M22" s="504"/>
      <c r="N22" s="503"/>
      <c r="O22" s="503"/>
      <c r="P22" s="503"/>
      <c r="Q22" s="503"/>
      <c r="R22" s="504">
        <f t="shared" si="3"/>
        <v>0.4</v>
      </c>
      <c r="S22" s="503"/>
      <c r="T22" s="503">
        <v>0.4</v>
      </c>
      <c r="U22" s="503"/>
      <c r="V22" s="503"/>
      <c r="W22" s="503"/>
      <c r="X22" s="503"/>
      <c r="Y22" s="503"/>
      <c r="Z22" s="503"/>
      <c r="AA22" s="503">
        <v>2011</v>
      </c>
      <c r="AB22" s="503"/>
      <c r="AC22" s="503"/>
      <c r="AD22" s="503"/>
      <c r="AE22" s="503"/>
      <c r="AF22" s="503"/>
      <c r="AG22" s="503"/>
      <c r="AH22" s="503"/>
      <c r="AI22" s="503"/>
      <c r="AJ22" s="505"/>
    </row>
    <row r="23" spans="1:36" ht="31.5" hidden="1" x14ac:dyDescent="0.3">
      <c r="A23" s="415"/>
      <c r="B23" s="5" t="s">
        <v>152</v>
      </c>
      <c r="C23" s="492">
        <f t="shared" si="4"/>
        <v>0</v>
      </c>
      <c r="D23" s="497"/>
      <c r="E23" s="493"/>
      <c r="F23" s="497"/>
      <c r="G23" s="497"/>
      <c r="H23" s="502">
        <f t="shared" si="2"/>
        <v>0</v>
      </c>
      <c r="I23" s="503"/>
      <c r="J23" s="503"/>
      <c r="K23" s="503"/>
      <c r="L23" s="503"/>
      <c r="M23" s="504"/>
      <c r="N23" s="503"/>
      <c r="O23" s="503"/>
      <c r="P23" s="503"/>
      <c r="Q23" s="503"/>
      <c r="R23" s="504">
        <f t="shared" si="3"/>
        <v>0</v>
      </c>
      <c r="S23" s="503"/>
      <c r="T23" s="503"/>
      <c r="U23" s="503"/>
      <c r="V23" s="503"/>
      <c r="W23" s="503"/>
      <c r="X23" s="503"/>
      <c r="Y23" s="503"/>
      <c r="Z23" s="503"/>
      <c r="AA23" s="503"/>
      <c r="AB23" s="503"/>
      <c r="AC23" s="503"/>
      <c r="AD23" s="503"/>
      <c r="AE23" s="503"/>
      <c r="AF23" s="503"/>
      <c r="AG23" s="503"/>
      <c r="AH23" s="503"/>
      <c r="AI23" s="503"/>
      <c r="AJ23" s="505"/>
    </row>
    <row r="24" spans="1:36" ht="31.5" x14ac:dyDescent="0.3">
      <c r="A24" s="415">
        <v>2</v>
      </c>
      <c r="B24" s="5" t="s">
        <v>153</v>
      </c>
      <c r="C24" s="492">
        <f t="shared" si="4"/>
        <v>0</v>
      </c>
      <c r="D24" s="497"/>
      <c r="E24" s="493"/>
      <c r="F24" s="497"/>
      <c r="G24" s="497"/>
      <c r="H24" s="502">
        <f t="shared" si="2"/>
        <v>0.4</v>
      </c>
      <c r="I24" s="503"/>
      <c r="J24" s="503">
        <v>0.4</v>
      </c>
      <c r="K24" s="503"/>
      <c r="L24" s="503"/>
      <c r="M24" s="504"/>
      <c r="N24" s="503"/>
      <c r="O24" s="503"/>
      <c r="P24" s="503"/>
      <c r="Q24" s="503"/>
      <c r="R24" s="504">
        <f t="shared" si="3"/>
        <v>0.4</v>
      </c>
      <c r="S24" s="503"/>
      <c r="T24" s="503">
        <v>0.4</v>
      </c>
      <c r="U24" s="503"/>
      <c r="V24" s="503"/>
      <c r="W24" s="503"/>
      <c r="X24" s="503"/>
      <c r="Y24" s="503"/>
      <c r="Z24" s="503"/>
      <c r="AA24" s="503">
        <v>2011</v>
      </c>
      <c r="AB24" s="503"/>
      <c r="AC24" s="503"/>
      <c r="AD24" s="503"/>
      <c r="AE24" s="503"/>
      <c r="AF24" s="503"/>
      <c r="AG24" s="503"/>
      <c r="AH24" s="503"/>
      <c r="AI24" s="503"/>
      <c r="AJ24" s="505"/>
    </row>
    <row r="25" spans="1:36" ht="31.5" hidden="1" x14ac:dyDescent="0.3">
      <c r="A25" s="415"/>
      <c r="B25" s="5" t="s">
        <v>154</v>
      </c>
      <c r="C25" s="492">
        <f t="shared" si="4"/>
        <v>0</v>
      </c>
      <c r="D25" s="497"/>
      <c r="E25" s="493"/>
      <c r="F25" s="497"/>
      <c r="G25" s="497"/>
      <c r="H25" s="502">
        <f t="shared" si="2"/>
        <v>0</v>
      </c>
      <c r="I25" s="503"/>
      <c r="J25" s="503"/>
      <c r="K25" s="503"/>
      <c r="L25" s="503"/>
      <c r="M25" s="504"/>
      <c r="N25" s="503"/>
      <c r="O25" s="503"/>
      <c r="P25" s="503"/>
      <c r="Q25" s="503"/>
      <c r="R25" s="504">
        <f t="shared" si="3"/>
        <v>0</v>
      </c>
      <c r="S25" s="503"/>
      <c r="T25" s="503"/>
      <c r="U25" s="503"/>
      <c r="V25" s="503"/>
      <c r="W25" s="503"/>
      <c r="X25" s="503"/>
      <c r="Y25" s="503"/>
      <c r="Z25" s="503"/>
      <c r="AA25" s="503"/>
      <c r="AB25" s="503"/>
      <c r="AC25" s="503"/>
      <c r="AD25" s="503"/>
      <c r="AE25" s="503"/>
      <c r="AF25" s="503"/>
      <c r="AG25" s="503"/>
      <c r="AH25" s="503"/>
      <c r="AI25" s="503"/>
      <c r="AJ25" s="505"/>
    </row>
    <row r="26" spans="1:36" ht="31.5" hidden="1" x14ac:dyDescent="0.3">
      <c r="A26" s="415"/>
      <c r="B26" s="12" t="s">
        <v>155</v>
      </c>
      <c r="C26" s="492">
        <f t="shared" si="4"/>
        <v>0</v>
      </c>
      <c r="D26" s="497"/>
      <c r="E26" s="493"/>
      <c r="F26" s="497"/>
      <c r="G26" s="497"/>
      <c r="H26" s="502">
        <f t="shared" si="2"/>
        <v>0</v>
      </c>
      <c r="I26" s="503"/>
      <c r="J26" s="503"/>
      <c r="K26" s="503"/>
      <c r="L26" s="503"/>
      <c r="M26" s="504"/>
      <c r="N26" s="503"/>
      <c r="O26" s="503"/>
      <c r="P26" s="503"/>
      <c r="Q26" s="503"/>
      <c r="R26" s="504">
        <f t="shared" si="3"/>
        <v>0</v>
      </c>
      <c r="S26" s="503"/>
      <c r="T26" s="503"/>
      <c r="U26" s="503"/>
      <c r="V26" s="503"/>
      <c r="W26" s="503"/>
      <c r="X26" s="503"/>
      <c r="Y26" s="503"/>
      <c r="Z26" s="503"/>
      <c r="AA26" s="503"/>
      <c r="AB26" s="503"/>
      <c r="AC26" s="503"/>
      <c r="AD26" s="503"/>
      <c r="AE26" s="503"/>
      <c r="AF26" s="503"/>
      <c r="AG26" s="503"/>
      <c r="AH26" s="503"/>
      <c r="AI26" s="503"/>
      <c r="AJ26" s="505"/>
    </row>
    <row r="27" spans="1:36" ht="47.25" x14ac:dyDescent="0.3">
      <c r="A27" s="415">
        <v>3</v>
      </c>
      <c r="B27" s="12" t="s">
        <v>156</v>
      </c>
      <c r="C27" s="492">
        <f t="shared" si="4"/>
        <v>2.4</v>
      </c>
      <c r="D27" s="497"/>
      <c r="E27" s="493">
        <v>2.4</v>
      </c>
      <c r="F27" s="497"/>
      <c r="G27" s="497"/>
      <c r="H27" s="502">
        <f t="shared" si="2"/>
        <v>0</v>
      </c>
      <c r="I27" s="503"/>
      <c r="J27" s="503"/>
      <c r="K27" s="503"/>
      <c r="L27" s="503"/>
      <c r="M27" s="504"/>
      <c r="N27" s="503"/>
      <c r="O27" s="503"/>
      <c r="P27" s="503"/>
      <c r="Q27" s="503"/>
      <c r="R27" s="504">
        <f t="shared" si="3"/>
        <v>0</v>
      </c>
      <c r="S27" s="503"/>
      <c r="T27" s="503"/>
      <c r="U27" s="503"/>
      <c r="V27" s="503"/>
      <c r="W27" s="503"/>
      <c r="X27" s="503"/>
      <c r="Y27" s="503"/>
      <c r="Z27" s="503"/>
      <c r="AA27" s="503"/>
      <c r="AB27" s="503"/>
      <c r="AC27" s="503"/>
      <c r="AD27" s="503"/>
      <c r="AE27" s="503">
        <v>2011</v>
      </c>
      <c r="AF27" s="503"/>
      <c r="AG27" s="503"/>
      <c r="AH27" s="503"/>
      <c r="AI27" s="503"/>
      <c r="AJ27" s="505"/>
    </row>
    <row r="28" spans="1:36" ht="31.5" x14ac:dyDescent="0.3">
      <c r="A28" s="415">
        <v>4</v>
      </c>
      <c r="B28" s="12" t="s">
        <v>175</v>
      </c>
      <c r="C28" s="492">
        <f t="shared" si="4"/>
        <v>2.8</v>
      </c>
      <c r="D28" s="497"/>
      <c r="E28" s="493">
        <v>2.8</v>
      </c>
      <c r="F28" s="497"/>
      <c r="G28" s="497"/>
      <c r="H28" s="502">
        <f t="shared" si="2"/>
        <v>0</v>
      </c>
      <c r="I28" s="503"/>
      <c r="J28" s="503"/>
      <c r="K28" s="503"/>
      <c r="L28" s="503"/>
      <c r="M28" s="504"/>
      <c r="N28" s="503"/>
      <c r="O28" s="503"/>
      <c r="P28" s="503"/>
      <c r="Q28" s="503"/>
      <c r="R28" s="504">
        <f t="shared" si="3"/>
        <v>0</v>
      </c>
      <c r="S28" s="503"/>
      <c r="T28" s="503"/>
      <c r="U28" s="503"/>
      <c r="V28" s="503"/>
      <c r="W28" s="503"/>
      <c r="X28" s="503"/>
      <c r="Y28" s="503"/>
      <c r="Z28" s="503"/>
      <c r="AA28" s="503"/>
      <c r="AB28" s="503"/>
      <c r="AC28" s="503"/>
      <c r="AD28" s="503"/>
      <c r="AE28" s="503">
        <v>2010</v>
      </c>
      <c r="AF28" s="503"/>
      <c r="AG28" s="503"/>
      <c r="AH28" s="503"/>
      <c r="AI28" s="503"/>
      <c r="AJ28" s="505"/>
    </row>
    <row r="29" spans="1:36" ht="31.5" x14ac:dyDescent="0.3">
      <c r="A29" s="415">
        <v>5</v>
      </c>
      <c r="B29" s="12" t="s">
        <v>157</v>
      </c>
      <c r="C29" s="492">
        <f t="shared" si="4"/>
        <v>1.5</v>
      </c>
      <c r="D29" s="497"/>
      <c r="E29" s="493">
        <v>1.5</v>
      </c>
      <c r="F29" s="497"/>
      <c r="G29" s="497"/>
      <c r="H29" s="502">
        <f t="shared" si="2"/>
        <v>0</v>
      </c>
      <c r="I29" s="503"/>
      <c r="J29" s="503"/>
      <c r="K29" s="503"/>
      <c r="L29" s="503"/>
      <c r="M29" s="504"/>
      <c r="N29" s="503"/>
      <c r="O29" s="503"/>
      <c r="P29" s="503"/>
      <c r="Q29" s="503"/>
      <c r="R29" s="504">
        <f t="shared" si="3"/>
        <v>0</v>
      </c>
      <c r="S29" s="503"/>
      <c r="T29" s="503"/>
      <c r="U29" s="503"/>
      <c r="V29" s="503"/>
      <c r="W29" s="503"/>
      <c r="X29" s="503"/>
      <c r="Y29" s="503"/>
      <c r="Z29" s="503"/>
      <c r="AA29" s="503"/>
      <c r="AB29" s="503"/>
      <c r="AC29" s="503"/>
      <c r="AD29" s="503"/>
      <c r="AE29" s="503">
        <v>2010</v>
      </c>
      <c r="AF29" s="503"/>
      <c r="AG29" s="503"/>
      <c r="AH29" s="503"/>
      <c r="AI29" s="503"/>
      <c r="AJ29" s="505"/>
    </row>
    <row r="30" spans="1:36" ht="31.5" x14ac:dyDescent="0.3">
      <c r="A30" s="415">
        <v>5</v>
      </c>
      <c r="B30" s="12" t="s">
        <v>158</v>
      </c>
      <c r="C30" s="492">
        <f t="shared" si="4"/>
        <v>2.1</v>
      </c>
      <c r="D30" s="497"/>
      <c r="E30" s="493">
        <v>2.1</v>
      </c>
      <c r="F30" s="497"/>
      <c r="G30" s="497"/>
      <c r="H30" s="502">
        <f t="shared" si="2"/>
        <v>0</v>
      </c>
      <c r="I30" s="503"/>
      <c r="J30" s="503"/>
      <c r="K30" s="503"/>
      <c r="L30" s="503"/>
      <c r="M30" s="504"/>
      <c r="N30" s="503"/>
      <c r="O30" s="503"/>
      <c r="P30" s="503"/>
      <c r="Q30" s="503"/>
      <c r="R30" s="504">
        <f t="shared" si="3"/>
        <v>0</v>
      </c>
      <c r="S30" s="503"/>
      <c r="T30" s="503"/>
      <c r="U30" s="503"/>
      <c r="V30" s="503"/>
      <c r="W30" s="503"/>
      <c r="X30" s="503"/>
      <c r="Y30" s="503"/>
      <c r="Z30" s="503"/>
      <c r="AA30" s="503"/>
      <c r="AB30" s="503"/>
      <c r="AC30" s="503"/>
      <c r="AD30" s="503"/>
      <c r="AE30" s="503">
        <v>2010</v>
      </c>
      <c r="AF30" s="503"/>
      <c r="AG30" s="503"/>
      <c r="AH30" s="503"/>
      <c r="AI30" s="503"/>
      <c r="AJ30" s="505"/>
    </row>
    <row r="31" spans="1:36" ht="31.5" x14ac:dyDescent="0.3">
      <c r="A31" s="415">
        <v>6</v>
      </c>
      <c r="B31" s="12" t="s">
        <v>160</v>
      </c>
      <c r="C31" s="492">
        <f t="shared" si="4"/>
        <v>10.199999999999999</v>
      </c>
      <c r="D31" s="497"/>
      <c r="E31" s="493">
        <v>10.199999999999999</v>
      </c>
      <c r="F31" s="497"/>
      <c r="G31" s="497"/>
      <c r="H31" s="502">
        <f t="shared" si="2"/>
        <v>0</v>
      </c>
      <c r="I31" s="503"/>
      <c r="J31" s="503"/>
      <c r="K31" s="503"/>
      <c r="L31" s="503"/>
      <c r="M31" s="504"/>
      <c r="N31" s="503"/>
      <c r="O31" s="503"/>
      <c r="P31" s="503"/>
      <c r="Q31" s="503"/>
      <c r="R31" s="504">
        <f t="shared" si="3"/>
        <v>0</v>
      </c>
      <c r="S31" s="503"/>
      <c r="T31" s="503"/>
      <c r="U31" s="503"/>
      <c r="V31" s="503"/>
      <c r="W31" s="503"/>
      <c r="X31" s="503"/>
      <c r="Y31" s="503"/>
      <c r="Z31" s="503"/>
      <c r="AA31" s="503">
        <v>2011</v>
      </c>
      <c r="AB31" s="503"/>
      <c r="AC31" s="503"/>
      <c r="AD31" s="503"/>
      <c r="AE31" s="503"/>
      <c r="AF31" s="503"/>
      <c r="AG31" s="503"/>
      <c r="AH31" s="503"/>
      <c r="AI31" s="503"/>
      <c r="AJ31" s="505"/>
    </row>
    <row r="32" spans="1:36" ht="31.5" x14ac:dyDescent="0.3">
      <c r="A32" s="415">
        <v>7</v>
      </c>
      <c r="B32" s="12" t="s">
        <v>159</v>
      </c>
      <c r="C32" s="492">
        <f t="shared" si="4"/>
        <v>10.9</v>
      </c>
      <c r="D32" s="497"/>
      <c r="E32" s="493">
        <v>10.9</v>
      </c>
      <c r="F32" s="497"/>
      <c r="G32" s="497"/>
      <c r="H32" s="502">
        <f t="shared" si="2"/>
        <v>7.1</v>
      </c>
      <c r="I32" s="503"/>
      <c r="J32" s="503">
        <v>7.1</v>
      </c>
      <c r="K32" s="503"/>
      <c r="L32" s="503"/>
      <c r="M32" s="504"/>
      <c r="N32" s="503"/>
      <c r="O32" s="503"/>
      <c r="P32" s="503"/>
      <c r="Q32" s="503"/>
      <c r="R32" s="504">
        <f t="shared" si="3"/>
        <v>7.1</v>
      </c>
      <c r="S32" s="503"/>
      <c r="T32" s="503">
        <v>7.1</v>
      </c>
      <c r="U32" s="503"/>
      <c r="V32" s="503"/>
      <c r="W32" s="503"/>
      <c r="X32" s="503"/>
      <c r="Y32" s="503"/>
      <c r="Z32" s="503"/>
      <c r="AA32" s="503">
        <v>2010</v>
      </c>
      <c r="AB32" s="503"/>
      <c r="AC32" s="503"/>
      <c r="AD32" s="503"/>
      <c r="AE32" s="503"/>
      <c r="AF32" s="503"/>
      <c r="AG32" s="503"/>
      <c r="AH32" s="503"/>
      <c r="AI32" s="503"/>
      <c r="AJ32" s="505"/>
    </row>
    <row r="33" spans="1:36" ht="31.5" hidden="1" x14ac:dyDescent="0.3">
      <c r="A33" s="415"/>
      <c r="B33" s="12" t="s">
        <v>161</v>
      </c>
      <c r="C33" s="492">
        <f t="shared" si="4"/>
        <v>0</v>
      </c>
      <c r="D33" s="497"/>
      <c r="E33" s="493"/>
      <c r="F33" s="497"/>
      <c r="G33" s="497"/>
      <c r="H33" s="502">
        <f t="shared" si="2"/>
        <v>0</v>
      </c>
      <c r="I33" s="503"/>
      <c r="J33" s="503"/>
      <c r="K33" s="503"/>
      <c r="L33" s="503"/>
      <c r="M33" s="504"/>
      <c r="N33" s="503"/>
      <c r="O33" s="503"/>
      <c r="P33" s="503"/>
      <c r="Q33" s="503"/>
      <c r="R33" s="504">
        <f t="shared" si="3"/>
        <v>0</v>
      </c>
      <c r="S33" s="503"/>
      <c r="T33" s="503"/>
      <c r="U33" s="503"/>
      <c r="V33" s="503"/>
      <c r="W33" s="503"/>
      <c r="X33" s="503"/>
      <c r="Y33" s="503"/>
      <c r="Z33" s="503"/>
      <c r="AA33" s="503"/>
      <c r="AB33" s="503"/>
      <c r="AC33" s="503"/>
      <c r="AD33" s="503"/>
      <c r="AE33" s="503"/>
      <c r="AF33" s="503"/>
      <c r="AG33" s="503"/>
      <c r="AH33" s="503"/>
      <c r="AI33" s="503"/>
      <c r="AJ33" s="505"/>
    </row>
    <row r="34" spans="1:36" ht="18.75" hidden="1" x14ac:dyDescent="0.3">
      <c r="A34" s="415"/>
      <c r="B34" s="12" t="s">
        <v>163</v>
      </c>
      <c r="C34" s="492">
        <f t="shared" si="4"/>
        <v>0</v>
      </c>
      <c r="D34" s="497"/>
      <c r="E34" s="493"/>
      <c r="F34" s="497"/>
      <c r="G34" s="497"/>
      <c r="H34" s="502">
        <f t="shared" si="2"/>
        <v>0</v>
      </c>
      <c r="I34" s="503"/>
      <c r="J34" s="503"/>
      <c r="K34" s="503"/>
      <c r="L34" s="503"/>
      <c r="M34" s="504"/>
      <c r="N34" s="503"/>
      <c r="O34" s="503"/>
      <c r="P34" s="503"/>
      <c r="Q34" s="503"/>
      <c r="R34" s="504">
        <f t="shared" si="3"/>
        <v>0</v>
      </c>
      <c r="S34" s="503"/>
      <c r="T34" s="503"/>
      <c r="U34" s="503"/>
      <c r="V34" s="503"/>
      <c r="W34" s="503"/>
      <c r="X34" s="503"/>
      <c r="Y34" s="503"/>
      <c r="Z34" s="503"/>
      <c r="AA34" s="503"/>
      <c r="AB34" s="503"/>
      <c r="AC34" s="503"/>
      <c r="AD34" s="503"/>
      <c r="AE34" s="503"/>
      <c r="AF34" s="503"/>
      <c r="AG34" s="503"/>
      <c r="AH34" s="503"/>
      <c r="AI34" s="503"/>
      <c r="AJ34" s="505"/>
    </row>
    <row r="35" spans="1:36" ht="18.75" hidden="1" x14ac:dyDescent="0.3">
      <c r="A35" s="415"/>
      <c r="B35" s="12" t="s">
        <v>164</v>
      </c>
      <c r="C35" s="492">
        <f t="shared" si="4"/>
        <v>0</v>
      </c>
      <c r="D35" s="497"/>
      <c r="E35" s="493"/>
      <c r="F35" s="497"/>
      <c r="G35" s="497"/>
      <c r="H35" s="502">
        <f t="shared" si="2"/>
        <v>0</v>
      </c>
      <c r="I35" s="503"/>
      <c r="J35" s="503"/>
      <c r="K35" s="503"/>
      <c r="L35" s="503"/>
      <c r="M35" s="504"/>
      <c r="N35" s="503"/>
      <c r="O35" s="503"/>
      <c r="P35" s="503"/>
      <c r="Q35" s="503"/>
      <c r="R35" s="504">
        <f t="shared" si="3"/>
        <v>0</v>
      </c>
      <c r="S35" s="503"/>
      <c r="T35" s="503"/>
      <c r="U35" s="503"/>
      <c r="V35" s="503"/>
      <c r="W35" s="503"/>
      <c r="X35" s="503"/>
      <c r="Y35" s="503"/>
      <c r="Z35" s="503"/>
      <c r="AA35" s="503"/>
      <c r="AB35" s="503"/>
      <c r="AC35" s="503"/>
      <c r="AD35" s="503"/>
      <c r="AE35" s="503"/>
      <c r="AF35" s="503"/>
      <c r="AG35" s="503"/>
      <c r="AH35" s="503"/>
      <c r="AI35" s="503"/>
      <c r="AJ35" s="505"/>
    </row>
    <row r="36" spans="1:36" ht="18.75" hidden="1" x14ac:dyDescent="0.3">
      <c r="A36" s="415"/>
      <c r="B36" s="12" t="s">
        <v>165</v>
      </c>
      <c r="C36" s="492">
        <f t="shared" si="4"/>
        <v>0</v>
      </c>
      <c r="D36" s="497"/>
      <c r="E36" s="493"/>
      <c r="F36" s="497"/>
      <c r="G36" s="497"/>
      <c r="H36" s="502">
        <f t="shared" si="2"/>
        <v>0</v>
      </c>
      <c r="I36" s="503"/>
      <c r="J36" s="503"/>
      <c r="K36" s="503"/>
      <c r="L36" s="503"/>
      <c r="M36" s="504"/>
      <c r="N36" s="503"/>
      <c r="O36" s="503"/>
      <c r="P36" s="503"/>
      <c r="Q36" s="503"/>
      <c r="R36" s="504">
        <f t="shared" si="3"/>
        <v>0</v>
      </c>
      <c r="S36" s="503"/>
      <c r="T36" s="503"/>
      <c r="U36" s="503"/>
      <c r="V36" s="503"/>
      <c r="W36" s="503"/>
      <c r="X36" s="503"/>
      <c r="Y36" s="503"/>
      <c r="Z36" s="503"/>
      <c r="AA36" s="503"/>
      <c r="AB36" s="503"/>
      <c r="AC36" s="503"/>
      <c r="AD36" s="503"/>
      <c r="AE36" s="503"/>
      <c r="AF36" s="503"/>
      <c r="AG36" s="503"/>
      <c r="AH36" s="503"/>
      <c r="AI36" s="503"/>
      <c r="AJ36" s="505"/>
    </row>
    <row r="37" spans="1:36" ht="31.5" hidden="1" x14ac:dyDescent="0.3">
      <c r="A37" s="415"/>
      <c r="B37" s="12" t="s">
        <v>166</v>
      </c>
      <c r="C37" s="492">
        <f t="shared" si="4"/>
        <v>0</v>
      </c>
      <c r="D37" s="497"/>
      <c r="E37" s="493"/>
      <c r="F37" s="497"/>
      <c r="G37" s="497"/>
      <c r="H37" s="502">
        <f t="shared" si="2"/>
        <v>0</v>
      </c>
      <c r="I37" s="503"/>
      <c r="J37" s="503"/>
      <c r="K37" s="503"/>
      <c r="L37" s="503"/>
      <c r="M37" s="504"/>
      <c r="N37" s="503"/>
      <c r="O37" s="503"/>
      <c r="P37" s="503"/>
      <c r="Q37" s="503"/>
      <c r="R37" s="504">
        <f t="shared" si="3"/>
        <v>0</v>
      </c>
      <c r="S37" s="503"/>
      <c r="T37" s="503"/>
      <c r="U37" s="503"/>
      <c r="V37" s="503"/>
      <c r="W37" s="503"/>
      <c r="X37" s="503"/>
      <c r="Y37" s="503"/>
      <c r="Z37" s="503"/>
      <c r="AA37" s="503"/>
      <c r="AB37" s="503"/>
      <c r="AC37" s="503"/>
      <c r="AD37" s="503"/>
      <c r="AE37" s="503"/>
      <c r="AF37" s="503"/>
      <c r="AG37" s="503"/>
      <c r="AH37" s="503"/>
      <c r="AI37" s="503"/>
      <c r="AJ37" s="505"/>
    </row>
    <row r="38" spans="1:36" ht="18.75" hidden="1" x14ac:dyDescent="0.3">
      <c r="A38" s="415"/>
      <c r="B38" s="12" t="s">
        <v>167</v>
      </c>
      <c r="C38" s="492">
        <f t="shared" si="4"/>
        <v>0</v>
      </c>
      <c r="D38" s="497"/>
      <c r="E38" s="493"/>
      <c r="F38" s="497"/>
      <c r="G38" s="497"/>
      <c r="H38" s="502">
        <f t="shared" si="2"/>
        <v>0</v>
      </c>
      <c r="I38" s="503"/>
      <c r="J38" s="503"/>
      <c r="K38" s="503"/>
      <c r="L38" s="503"/>
      <c r="M38" s="504"/>
      <c r="N38" s="503"/>
      <c r="O38" s="503"/>
      <c r="P38" s="503"/>
      <c r="Q38" s="503"/>
      <c r="R38" s="504">
        <f t="shared" si="3"/>
        <v>0</v>
      </c>
      <c r="S38" s="503"/>
      <c r="T38" s="503"/>
      <c r="U38" s="503"/>
      <c r="V38" s="503"/>
      <c r="W38" s="503"/>
      <c r="X38" s="503"/>
      <c r="Y38" s="503"/>
      <c r="Z38" s="503"/>
      <c r="AA38" s="503"/>
      <c r="AB38" s="503"/>
      <c r="AC38" s="503"/>
      <c r="AD38" s="503"/>
      <c r="AE38" s="503"/>
      <c r="AF38" s="503"/>
      <c r="AG38" s="503"/>
      <c r="AH38" s="503"/>
      <c r="AI38" s="503"/>
      <c r="AJ38" s="505"/>
    </row>
    <row r="39" spans="1:36" ht="18.75" hidden="1" x14ac:dyDescent="0.3">
      <c r="A39" s="415"/>
      <c r="B39" s="12" t="s">
        <v>168</v>
      </c>
      <c r="C39" s="492">
        <f t="shared" si="4"/>
        <v>0</v>
      </c>
      <c r="D39" s="497"/>
      <c r="E39" s="493"/>
      <c r="F39" s="497"/>
      <c r="G39" s="497"/>
      <c r="H39" s="502">
        <f t="shared" si="2"/>
        <v>0</v>
      </c>
      <c r="I39" s="503"/>
      <c r="J39" s="503"/>
      <c r="K39" s="503"/>
      <c r="L39" s="503"/>
      <c r="M39" s="504"/>
      <c r="N39" s="503"/>
      <c r="O39" s="503"/>
      <c r="P39" s="503"/>
      <c r="Q39" s="503"/>
      <c r="R39" s="504">
        <f t="shared" si="3"/>
        <v>0</v>
      </c>
      <c r="S39" s="503"/>
      <c r="T39" s="503"/>
      <c r="U39" s="503"/>
      <c r="V39" s="503"/>
      <c r="W39" s="503"/>
      <c r="X39" s="503"/>
      <c r="Y39" s="503"/>
      <c r="Z39" s="503"/>
      <c r="AA39" s="503"/>
      <c r="AB39" s="503"/>
      <c r="AC39" s="503"/>
      <c r="AD39" s="503"/>
      <c r="AE39" s="503"/>
      <c r="AF39" s="503"/>
      <c r="AG39" s="503"/>
      <c r="AH39" s="503"/>
      <c r="AI39" s="503"/>
      <c r="AJ39" s="505"/>
    </row>
    <row r="40" spans="1:36" ht="18.75" hidden="1" x14ac:dyDescent="0.3">
      <c r="A40" s="415"/>
      <c r="B40" s="12" t="s">
        <v>169</v>
      </c>
      <c r="C40" s="492">
        <f t="shared" si="4"/>
        <v>0</v>
      </c>
      <c r="D40" s="497"/>
      <c r="E40" s="493"/>
      <c r="F40" s="497"/>
      <c r="G40" s="497"/>
      <c r="H40" s="502">
        <f t="shared" si="2"/>
        <v>0</v>
      </c>
      <c r="I40" s="503"/>
      <c r="J40" s="503"/>
      <c r="K40" s="503"/>
      <c r="L40" s="503"/>
      <c r="M40" s="504"/>
      <c r="N40" s="503"/>
      <c r="O40" s="503"/>
      <c r="P40" s="503"/>
      <c r="Q40" s="503"/>
      <c r="R40" s="504">
        <f t="shared" si="3"/>
        <v>0</v>
      </c>
      <c r="S40" s="503"/>
      <c r="T40" s="503"/>
      <c r="U40" s="503"/>
      <c r="V40" s="503"/>
      <c r="W40" s="503"/>
      <c r="X40" s="503"/>
      <c r="Y40" s="503"/>
      <c r="Z40" s="503"/>
      <c r="AA40" s="503"/>
      <c r="AB40" s="503"/>
      <c r="AC40" s="503"/>
      <c r="AD40" s="503"/>
      <c r="AE40" s="503"/>
      <c r="AF40" s="503"/>
      <c r="AG40" s="503"/>
      <c r="AH40" s="503"/>
      <c r="AI40" s="503"/>
      <c r="AJ40" s="505"/>
    </row>
    <row r="41" spans="1:36" ht="18.75" hidden="1" x14ac:dyDescent="0.3">
      <c r="A41" s="415"/>
      <c r="B41" s="12" t="s">
        <v>170</v>
      </c>
      <c r="C41" s="492">
        <f t="shared" si="4"/>
        <v>0</v>
      </c>
      <c r="D41" s="497"/>
      <c r="E41" s="493"/>
      <c r="F41" s="497"/>
      <c r="G41" s="497"/>
      <c r="H41" s="502">
        <f t="shared" si="2"/>
        <v>0</v>
      </c>
      <c r="I41" s="503"/>
      <c r="J41" s="503"/>
      <c r="K41" s="503"/>
      <c r="L41" s="503"/>
      <c r="M41" s="504"/>
      <c r="N41" s="503"/>
      <c r="O41" s="503"/>
      <c r="P41" s="503"/>
      <c r="Q41" s="503"/>
      <c r="R41" s="504">
        <f t="shared" si="3"/>
        <v>0</v>
      </c>
      <c r="S41" s="503"/>
      <c r="T41" s="503"/>
      <c r="U41" s="503"/>
      <c r="V41" s="503"/>
      <c r="W41" s="503"/>
      <c r="X41" s="503"/>
      <c r="Y41" s="503"/>
      <c r="Z41" s="503"/>
      <c r="AA41" s="503"/>
      <c r="AB41" s="503"/>
      <c r="AC41" s="503"/>
      <c r="AD41" s="503"/>
      <c r="AE41" s="503"/>
      <c r="AF41" s="503"/>
      <c r="AG41" s="503"/>
      <c r="AH41" s="503"/>
      <c r="AI41" s="503"/>
      <c r="AJ41" s="505"/>
    </row>
    <row r="42" spans="1:36" ht="18.75" hidden="1" x14ac:dyDescent="0.3">
      <c r="A42" s="415"/>
      <c r="B42" s="12" t="s">
        <v>171</v>
      </c>
      <c r="C42" s="492">
        <f t="shared" si="4"/>
        <v>0</v>
      </c>
      <c r="D42" s="497"/>
      <c r="E42" s="493"/>
      <c r="F42" s="497"/>
      <c r="G42" s="497"/>
      <c r="H42" s="502">
        <f t="shared" si="2"/>
        <v>0</v>
      </c>
      <c r="I42" s="503"/>
      <c r="J42" s="503"/>
      <c r="K42" s="503"/>
      <c r="L42" s="503"/>
      <c r="M42" s="504"/>
      <c r="N42" s="503"/>
      <c r="O42" s="503"/>
      <c r="P42" s="503"/>
      <c r="Q42" s="503"/>
      <c r="R42" s="504">
        <f t="shared" si="3"/>
        <v>0</v>
      </c>
      <c r="S42" s="503"/>
      <c r="T42" s="503"/>
      <c r="U42" s="503"/>
      <c r="V42" s="503"/>
      <c r="W42" s="503"/>
      <c r="X42" s="503"/>
      <c r="Y42" s="503"/>
      <c r="Z42" s="503"/>
      <c r="AA42" s="503"/>
      <c r="AB42" s="503"/>
      <c r="AC42" s="503"/>
      <c r="AD42" s="503"/>
      <c r="AE42" s="503"/>
      <c r="AF42" s="503"/>
      <c r="AG42" s="503"/>
      <c r="AH42" s="503"/>
      <c r="AI42" s="503"/>
      <c r="AJ42" s="505"/>
    </row>
    <row r="43" spans="1:36" ht="18.75" hidden="1" x14ac:dyDescent="0.3">
      <c r="A43" s="415"/>
      <c r="B43" s="12" t="s">
        <v>172</v>
      </c>
      <c r="C43" s="492">
        <f t="shared" si="4"/>
        <v>0</v>
      </c>
      <c r="D43" s="497"/>
      <c r="E43" s="493"/>
      <c r="F43" s="497"/>
      <c r="G43" s="497"/>
      <c r="H43" s="502">
        <f t="shared" si="2"/>
        <v>0</v>
      </c>
      <c r="I43" s="503"/>
      <c r="J43" s="503"/>
      <c r="K43" s="503"/>
      <c r="L43" s="503"/>
      <c r="M43" s="504"/>
      <c r="N43" s="503"/>
      <c r="O43" s="503"/>
      <c r="P43" s="503"/>
      <c r="Q43" s="503"/>
      <c r="R43" s="504">
        <f t="shared" si="3"/>
        <v>0</v>
      </c>
      <c r="S43" s="503"/>
      <c r="T43" s="503"/>
      <c r="U43" s="503"/>
      <c r="V43" s="503"/>
      <c r="W43" s="503"/>
      <c r="X43" s="503"/>
      <c r="Y43" s="503"/>
      <c r="Z43" s="503"/>
      <c r="AA43" s="503"/>
      <c r="AB43" s="503"/>
      <c r="AC43" s="503"/>
      <c r="AD43" s="503"/>
      <c r="AE43" s="503"/>
      <c r="AF43" s="503"/>
      <c r="AG43" s="503"/>
      <c r="AH43" s="503"/>
      <c r="AI43" s="503"/>
      <c r="AJ43" s="505"/>
    </row>
    <row r="44" spans="1:36" ht="18.75" hidden="1" x14ac:dyDescent="0.3">
      <c r="A44" s="415"/>
      <c r="B44" s="12" t="s">
        <v>165</v>
      </c>
      <c r="C44" s="492">
        <f t="shared" si="4"/>
        <v>0</v>
      </c>
      <c r="D44" s="497"/>
      <c r="E44" s="493"/>
      <c r="F44" s="497"/>
      <c r="G44" s="497"/>
      <c r="H44" s="502">
        <f t="shared" si="2"/>
        <v>0</v>
      </c>
      <c r="I44" s="503"/>
      <c r="J44" s="503"/>
      <c r="K44" s="503"/>
      <c r="L44" s="503"/>
      <c r="M44" s="504"/>
      <c r="N44" s="503"/>
      <c r="O44" s="503"/>
      <c r="P44" s="503"/>
      <c r="Q44" s="503"/>
      <c r="R44" s="504">
        <f t="shared" si="3"/>
        <v>0</v>
      </c>
      <c r="S44" s="503"/>
      <c r="T44" s="503"/>
      <c r="U44" s="503"/>
      <c r="V44" s="503"/>
      <c r="W44" s="503"/>
      <c r="X44" s="503"/>
      <c r="Y44" s="503"/>
      <c r="Z44" s="503"/>
      <c r="AA44" s="503"/>
      <c r="AB44" s="503"/>
      <c r="AC44" s="503"/>
      <c r="AD44" s="503"/>
      <c r="AE44" s="503"/>
      <c r="AF44" s="503"/>
      <c r="AG44" s="503"/>
      <c r="AH44" s="503"/>
      <c r="AI44" s="503"/>
      <c r="AJ44" s="505"/>
    </row>
    <row r="45" spans="1:36" ht="18.75" hidden="1" x14ac:dyDescent="0.3">
      <c r="A45" s="415"/>
      <c r="B45" s="12" t="s">
        <v>276</v>
      </c>
      <c r="C45" s="492">
        <f t="shared" si="4"/>
        <v>0</v>
      </c>
      <c r="D45" s="497"/>
      <c r="E45" s="493"/>
      <c r="F45" s="497"/>
      <c r="G45" s="497"/>
      <c r="H45" s="502">
        <f t="shared" si="2"/>
        <v>0</v>
      </c>
      <c r="I45" s="503"/>
      <c r="J45" s="503"/>
      <c r="K45" s="503"/>
      <c r="L45" s="503"/>
      <c r="M45" s="504"/>
      <c r="N45" s="503"/>
      <c r="O45" s="503"/>
      <c r="P45" s="503"/>
      <c r="Q45" s="503"/>
      <c r="R45" s="504">
        <f t="shared" si="3"/>
        <v>0</v>
      </c>
      <c r="S45" s="503"/>
      <c r="T45" s="503"/>
      <c r="U45" s="503"/>
      <c r="V45" s="503"/>
      <c r="W45" s="503"/>
      <c r="X45" s="503"/>
      <c r="Y45" s="503"/>
      <c r="Z45" s="503"/>
      <c r="AA45" s="503"/>
      <c r="AB45" s="503"/>
      <c r="AC45" s="503"/>
      <c r="AD45" s="503"/>
      <c r="AE45" s="503"/>
      <c r="AF45" s="503"/>
      <c r="AG45" s="503"/>
      <c r="AH45" s="503"/>
      <c r="AI45" s="503"/>
      <c r="AJ45" s="505"/>
    </row>
    <row r="46" spans="1:36" ht="18.75" hidden="1" x14ac:dyDescent="0.3">
      <c r="A46" s="415"/>
      <c r="B46" s="12" t="s">
        <v>277</v>
      </c>
      <c r="C46" s="492">
        <f t="shared" si="4"/>
        <v>0</v>
      </c>
      <c r="D46" s="497"/>
      <c r="E46" s="493"/>
      <c r="F46" s="497"/>
      <c r="G46" s="497"/>
      <c r="H46" s="502">
        <f t="shared" si="2"/>
        <v>0</v>
      </c>
      <c r="I46" s="503"/>
      <c r="J46" s="503"/>
      <c r="K46" s="503"/>
      <c r="L46" s="503"/>
      <c r="M46" s="504"/>
      <c r="N46" s="503"/>
      <c r="O46" s="503"/>
      <c r="P46" s="503"/>
      <c r="Q46" s="503"/>
      <c r="R46" s="504">
        <f t="shared" si="3"/>
        <v>0</v>
      </c>
      <c r="S46" s="503"/>
      <c r="T46" s="503"/>
      <c r="U46" s="503"/>
      <c r="V46" s="503"/>
      <c r="W46" s="503"/>
      <c r="X46" s="503"/>
      <c r="Y46" s="503"/>
      <c r="Z46" s="503"/>
      <c r="AA46" s="503"/>
      <c r="AB46" s="503"/>
      <c r="AC46" s="503"/>
      <c r="AD46" s="503"/>
      <c r="AE46" s="503"/>
      <c r="AF46" s="503"/>
      <c r="AG46" s="503"/>
      <c r="AH46" s="503"/>
      <c r="AI46" s="503"/>
      <c r="AJ46" s="505"/>
    </row>
    <row r="47" spans="1:36" ht="18.75" hidden="1" x14ac:dyDescent="0.3">
      <c r="A47" s="415"/>
      <c r="B47" s="12" t="s">
        <v>278</v>
      </c>
      <c r="C47" s="492">
        <f t="shared" si="4"/>
        <v>0</v>
      </c>
      <c r="D47" s="497"/>
      <c r="E47" s="493"/>
      <c r="F47" s="497"/>
      <c r="G47" s="497"/>
      <c r="H47" s="502">
        <f t="shared" si="2"/>
        <v>0</v>
      </c>
      <c r="I47" s="503"/>
      <c r="J47" s="503"/>
      <c r="K47" s="503"/>
      <c r="L47" s="503"/>
      <c r="M47" s="504"/>
      <c r="N47" s="503"/>
      <c r="O47" s="503"/>
      <c r="P47" s="503"/>
      <c r="Q47" s="503"/>
      <c r="R47" s="504">
        <f t="shared" si="3"/>
        <v>0</v>
      </c>
      <c r="S47" s="503"/>
      <c r="T47" s="503"/>
      <c r="U47" s="503"/>
      <c r="V47" s="503"/>
      <c r="W47" s="503"/>
      <c r="X47" s="503"/>
      <c r="Y47" s="503"/>
      <c r="Z47" s="503"/>
      <c r="AA47" s="503"/>
      <c r="AB47" s="503"/>
      <c r="AC47" s="503"/>
      <c r="AD47" s="503"/>
      <c r="AE47" s="503"/>
      <c r="AF47" s="503"/>
      <c r="AG47" s="503"/>
      <c r="AH47" s="503"/>
      <c r="AI47" s="503"/>
      <c r="AJ47" s="505"/>
    </row>
    <row r="48" spans="1:36" ht="31.5" x14ac:dyDescent="0.3">
      <c r="A48" s="415">
        <v>8</v>
      </c>
      <c r="B48" s="419" t="s">
        <v>189</v>
      </c>
      <c r="C48" s="492">
        <f t="shared" si="4"/>
        <v>0</v>
      </c>
      <c r="D48" s="497"/>
      <c r="E48" s="493"/>
      <c r="F48" s="497"/>
      <c r="G48" s="497"/>
      <c r="H48" s="502">
        <f t="shared" si="2"/>
        <v>0.1</v>
      </c>
      <c r="I48" s="503"/>
      <c r="J48" s="503"/>
      <c r="K48" s="503">
        <v>0.1</v>
      </c>
      <c r="L48" s="503"/>
      <c r="M48" s="504"/>
      <c r="N48" s="503"/>
      <c r="O48" s="503"/>
      <c r="P48" s="503"/>
      <c r="Q48" s="503"/>
      <c r="R48" s="504">
        <f t="shared" si="3"/>
        <v>0.1</v>
      </c>
      <c r="S48" s="503"/>
      <c r="T48" s="503"/>
      <c r="U48" s="503">
        <v>0.1</v>
      </c>
      <c r="V48" s="503"/>
      <c r="W48" s="503"/>
      <c r="X48" s="503"/>
      <c r="Y48" s="503"/>
      <c r="Z48" s="503"/>
      <c r="AA48" s="503">
        <v>2010</v>
      </c>
      <c r="AB48" s="503"/>
      <c r="AC48" s="503"/>
      <c r="AD48" s="503"/>
      <c r="AE48" s="503"/>
      <c r="AF48" s="503"/>
      <c r="AG48" s="503"/>
      <c r="AH48" s="503"/>
      <c r="AI48" s="503"/>
      <c r="AJ48" s="505"/>
    </row>
    <row r="49" spans="1:36" ht="18.75" hidden="1" x14ac:dyDescent="0.3">
      <c r="A49" s="415"/>
      <c r="B49" s="419" t="s">
        <v>190</v>
      </c>
      <c r="C49" s="492">
        <f t="shared" si="4"/>
        <v>0</v>
      </c>
      <c r="D49" s="497"/>
      <c r="E49" s="493"/>
      <c r="F49" s="497"/>
      <c r="G49" s="497"/>
      <c r="H49" s="502">
        <f t="shared" si="2"/>
        <v>0</v>
      </c>
      <c r="I49" s="503"/>
      <c r="J49" s="503"/>
      <c r="K49" s="503"/>
      <c r="L49" s="503"/>
      <c r="M49" s="504">
        <f>C49-H49</f>
        <v>0</v>
      </c>
      <c r="N49" s="503"/>
      <c r="O49" s="503"/>
      <c r="P49" s="503">
        <f>F49-K49</f>
        <v>0</v>
      </c>
      <c r="Q49" s="503"/>
      <c r="R49" s="504">
        <f t="shared" si="3"/>
        <v>0</v>
      </c>
      <c r="S49" s="503"/>
      <c r="T49" s="503"/>
      <c r="U49" s="503"/>
      <c r="V49" s="503"/>
      <c r="W49" s="503"/>
      <c r="X49" s="503"/>
      <c r="Y49" s="503"/>
      <c r="Z49" s="503"/>
      <c r="AA49" s="503"/>
      <c r="AB49" s="503"/>
      <c r="AC49" s="503"/>
      <c r="AD49" s="503"/>
      <c r="AE49" s="503"/>
      <c r="AF49" s="503"/>
      <c r="AG49" s="503"/>
      <c r="AH49" s="503"/>
      <c r="AI49" s="503"/>
      <c r="AJ49" s="505"/>
    </row>
    <row r="50" spans="1:36" ht="31.5" x14ac:dyDescent="0.3">
      <c r="A50" s="28"/>
      <c r="B50" s="26" t="s">
        <v>565</v>
      </c>
      <c r="C50" s="492"/>
      <c r="D50" s="497"/>
      <c r="E50" s="497"/>
      <c r="F50" s="497"/>
      <c r="G50" s="497"/>
      <c r="H50" s="503"/>
      <c r="I50" s="503"/>
      <c r="J50" s="503"/>
      <c r="K50" s="503"/>
      <c r="L50" s="503"/>
      <c r="M50" s="503"/>
      <c r="N50" s="503"/>
      <c r="O50" s="503"/>
      <c r="P50" s="503"/>
      <c r="Q50" s="503"/>
      <c r="R50" s="503"/>
      <c r="S50" s="503"/>
      <c r="T50" s="503"/>
      <c r="U50" s="503"/>
      <c r="V50" s="503"/>
      <c r="W50" s="503"/>
      <c r="X50" s="503"/>
      <c r="Y50" s="503"/>
      <c r="Z50" s="503"/>
      <c r="AA50" s="503"/>
      <c r="AB50" s="503"/>
      <c r="AC50" s="503"/>
      <c r="AD50" s="503"/>
      <c r="AE50" s="503"/>
      <c r="AF50" s="503"/>
      <c r="AG50" s="503"/>
      <c r="AH50" s="503"/>
      <c r="AI50" s="503"/>
      <c r="AJ50" s="505"/>
    </row>
    <row r="51" spans="1:36" ht="18.75" x14ac:dyDescent="0.3">
      <c r="A51" s="18">
        <v>1</v>
      </c>
      <c r="B51" s="5" t="s">
        <v>331</v>
      </c>
      <c r="C51" s="497"/>
      <c r="D51" s="497"/>
      <c r="E51" s="497"/>
      <c r="F51" s="497"/>
      <c r="G51" s="497"/>
      <c r="H51" s="503"/>
      <c r="I51" s="503"/>
      <c r="J51" s="503"/>
      <c r="K51" s="503"/>
      <c r="L51" s="503"/>
      <c r="M51" s="503"/>
      <c r="N51" s="503"/>
      <c r="O51" s="503"/>
      <c r="P51" s="503"/>
      <c r="Q51" s="503"/>
      <c r="R51" s="503"/>
      <c r="S51" s="503"/>
      <c r="T51" s="503"/>
      <c r="U51" s="503"/>
      <c r="V51" s="503"/>
      <c r="W51" s="503"/>
      <c r="X51" s="503"/>
      <c r="Y51" s="503"/>
      <c r="Z51" s="503"/>
      <c r="AA51" s="503"/>
      <c r="AB51" s="503"/>
      <c r="AC51" s="503"/>
      <c r="AD51" s="503"/>
      <c r="AE51" s="503"/>
      <c r="AF51" s="503"/>
      <c r="AG51" s="503"/>
      <c r="AH51" s="503"/>
      <c r="AI51" s="503"/>
      <c r="AJ51" s="505"/>
    </row>
    <row r="52" spans="1:36" ht="18.75" hidden="1" x14ac:dyDescent="0.3">
      <c r="A52" s="18">
        <v>2</v>
      </c>
      <c r="B52" s="5" t="s">
        <v>333</v>
      </c>
      <c r="C52" s="497"/>
      <c r="D52" s="497"/>
      <c r="E52" s="497"/>
      <c r="F52" s="497"/>
      <c r="G52" s="497"/>
      <c r="H52" s="503"/>
      <c r="I52" s="503"/>
      <c r="J52" s="503"/>
      <c r="K52" s="503"/>
      <c r="L52" s="503"/>
      <c r="M52" s="503"/>
      <c r="N52" s="503"/>
      <c r="O52" s="503"/>
      <c r="P52" s="503"/>
      <c r="Q52" s="503"/>
      <c r="R52" s="503"/>
      <c r="S52" s="503"/>
      <c r="T52" s="503"/>
      <c r="U52" s="503"/>
      <c r="V52" s="503"/>
      <c r="W52" s="503"/>
      <c r="X52" s="503"/>
      <c r="Y52" s="503"/>
      <c r="Z52" s="503"/>
      <c r="AA52" s="503"/>
      <c r="AB52" s="503"/>
      <c r="AC52" s="503"/>
      <c r="AD52" s="503"/>
      <c r="AE52" s="503"/>
      <c r="AF52" s="503"/>
      <c r="AG52" s="503"/>
      <c r="AH52" s="503"/>
      <c r="AI52" s="503"/>
      <c r="AJ52" s="505"/>
    </row>
    <row r="53" spans="1:36" ht="18.75" hidden="1" x14ac:dyDescent="0.3">
      <c r="A53" s="18" t="s">
        <v>332</v>
      </c>
      <c r="B53" s="5"/>
      <c r="C53" s="497"/>
      <c r="D53" s="497"/>
      <c r="E53" s="497"/>
      <c r="F53" s="497"/>
      <c r="G53" s="497"/>
      <c r="H53" s="503"/>
      <c r="I53" s="503"/>
      <c r="J53" s="503"/>
      <c r="K53" s="503"/>
      <c r="L53" s="503"/>
      <c r="M53" s="503"/>
      <c r="N53" s="503"/>
      <c r="O53" s="503"/>
      <c r="P53" s="503"/>
      <c r="Q53" s="503"/>
      <c r="R53" s="503"/>
      <c r="S53" s="503"/>
      <c r="T53" s="503"/>
      <c r="U53" s="503"/>
      <c r="V53" s="503"/>
      <c r="W53" s="503"/>
      <c r="X53" s="503"/>
      <c r="Y53" s="503"/>
      <c r="Z53" s="503"/>
      <c r="AA53" s="503"/>
      <c r="AB53" s="503"/>
      <c r="AC53" s="503"/>
      <c r="AD53" s="503"/>
      <c r="AE53" s="503"/>
      <c r="AF53" s="503"/>
      <c r="AG53" s="503"/>
      <c r="AH53" s="503"/>
      <c r="AI53" s="503"/>
      <c r="AJ53" s="505"/>
    </row>
    <row r="54" spans="1:36" ht="31.5" x14ac:dyDescent="0.25">
      <c r="A54" s="28" t="s">
        <v>304</v>
      </c>
      <c r="B54" s="26" t="s">
        <v>425</v>
      </c>
      <c r="C54" s="492">
        <f t="shared" ref="C54:AJ54" si="5">C55</f>
        <v>5</v>
      </c>
      <c r="D54" s="492">
        <f t="shared" si="5"/>
        <v>0</v>
      </c>
      <c r="E54" s="492">
        <f t="shared" si="5"/>
        <v>5</v>
      </c>
      <c r="F54" s="492">
        <f t="shared" si="5"/>
        <v>0</v>
      </c>
      <c r="G54" s="492">
        <f t="shared" si="5"/>
        <v>0</v>
      </c>
      <c r="H54" s="492">
        <f t="shared" si="5"/>
        <v>1.8</v>
      </c>
      <c r="I54" s="492">
        <f t="shared" si="5"/>
        <v>0</v>
      </c>
      <c r="J54" s="492">
        <f t="shared" si="5"/>
        <v>1.8</v>
      </c>
      <c r="K54" s="492">
        <f t="shared" si="5"/>
        <v>0</v>
      </c>
      <c r="L54" s="492">
        <f t="shared" si="5"/>
        <v>0</v>
      </c>
      <c r="M54" s="492">
        <f t="shared" si="5"/>
        <v>0</v>
      </c>
      <c r="N54" s="492">
        <f t="shared" si="5"/>
        <v>0</v>
      </c>
      <c r="O54" s="492">
        <f t="shared" si="5"/>
        <v>0</v>
      </c>
      <c r="P54" s="492">
        <f t="shared" si="5"/>
        <v>0</v>
      </c>
      <c r="Q54" s="492">
        <f t="shared" si="5"/>
        <v>0</v>
      </c>
      <c r="R54" s="492">
        <f t="shared" si="5"/>
        <v>1.8</v>
      </c>
      <c r="S54" s="492">
        <f t="shared" si="5"/>
        <v>0</v>
      </c>
      <c r="T54" s="492">
        <f t="shared" si="5"/>
        <v>1.8</v>
      </c>
      <c r="U54" s="492">
        <f t="shared" si="5"/>
        <v>0</v>
      </c>
      <c r="V54" s="492">
        <f t="shared" si="5"/>
        <v>0</v>
      </c>
      <c r="W54" s="492">
        <f t="shared" si="5"/>
        <v>0</v>
      </c>
      <c r="X54" s="492">
        <f t="shared" si="5"/>
        <v>0</v>
      </c>
      <c r="Y54" s="492">
        <f t="shared" si="5"/>
        <v>0</v>
      </c>
      <c r="Z54" s="492">
        <f t="shared" si="5"/>
        <v>0</v>
      </c>
      <c r="AA54" s="492">
        <f t="shared" si="5"/>
        <v>2011</v>
      </c>
      <c r="AB54" s="492">
        <f t="shared" si="5"/>
        <v>0</v>
      </c>
      <c r="AC54" s="492">
        <f t="shared" si="5"/>
        <v>0</v>
      </c>
      <c r="AD54" s="492">
        <f t="shared" si="5"/>
        <v>0</v>
      </c>
      <c r="AE54" s="492">
        <f t="shared" si="5"/>
        <v>0</v>
      </c>
      <c r="AF54" s="492">
        <f t="shared" si="5"/>
        <v>0</v>
      </c>
      <c r="AG54" s="492">
        <f t="shared" si="5"/>
        <v>0</v>
      </c>
      <c r="AH54" s="492">
        <f t="shared" si="5"/>
        <v>0</v>
      </c>
      <c r="AI54" s="492">
        <f t="shared" si="5"/>
        <v>0</v>
      </c>
      <c r="AJ54" s="501">
        <f t="shared" si="5"/>
        <v>0</v>
      </c>
    </row>
    <row r="55" spans="1:36" ht="47.25" x14ac:dyDescent="0.3">
      <c r="A55" s="18">
        <v>1</v>
      </c>
      <c r="B55" s="419" t="s">
        <v>176</v>
      </c>
      <c r="C55" s="497">
        <f>SUM(D55:G55)</f>
        <v>5</v>
      </c>
      <c r="D55" s="497"/>
      <c r="E55" s="497">
        <v>5</v>
      </c>
      <c r="F55" s="497"/>
      <c r="G55" s="497"/>
      <c r="H55" s="502">
        <f>SUM(I55:L55)</f>
        <v>1.8</v>
      </c>
      <c r="I55" s="503"/>
      <c r="J55" s="503">
        <v>1.8</v>
      </c>
      <c r="K55" s="503"/>
      <c r="L55" s="503"/>
      <c r="M55" s="502"/>
      <c r="N55" s="503"/>
      <c r="O55" s="503"/>
      <c r="P55" s="503"/>
      <c r="Q55" s="503"/>
      <c r="R55" s="504">
        <f>SUM(S55:V55)</f>
        <v>1.8</v>
      </c>
      <c r="S55" s="503"/>
      <c r="T55" s="503">
        <v>1.8</v>
      </c>
      <c r="U55" s="503"/>
      <c r="V55" s="503"/>
      <c r="W55" s="503"/>
      <c r="X55" s="503"/>
      <c r="Y55" s="503"/>
      <c r="Z55" s="503"/>
      <c r="AA55" s="503">
        <v>2011</v>
      </c>
      <c r="AB55" s="503"/>
      <c r="AC55" s="503"/>
      <c r="AD55" s="503"/>
      <c r="AE55" s="503"/>
      <c r="AF55" s="503"/>
      <c r="AG55" s="503"/>
      <c r="AH55" s="503"/>
      <c r="AI55" s="503"/>
      <c r="AJ55" s="505"/>
    </row>
    <row r="56" spans="1:36" ht="18.75" x14ac:dyDescent="0.3">
      <c r="A56" s="18" t="s">
        <v>332</v>
      </c>
      <c r="B56" s="5"/>
      <c r="C56" s="497"/>
      <c r="D56" s="497"/>
      <c r="E56" s="497"/>
      <c r="F56" s="497"/>
      <c r="G56" s="497"/>
      <c r="H56" s="503"/>
      <c r="I56" s="503"/>
      <c r="J56" s="503"/>
      <c r="K56" s="503"/>
      <c r="L56" s="503"/>
      <c r="M56" s="503"/>
      <c r="N56" s="503"/>
      <c r="O56" s="503"/>
      <c r="P56" s="503"/>
      <c r="Q56" s="503"/>
      <c r="R56" s="503"/>
      <c r="S56" s="503"/>
      <c r="T56" s="503"/>
      <c r="U56" s="503"/>
      <c r="V56" s="503"/>
      <c r="W56" s="503"/>
      <c r="X56" s="503"/>
      <c r="Y56" s="503"/>
      <c r="Z56" s="503"/>
      <c r="AA56" s="503"/>
      <c r="AB56" s="503"/>
      <c r="AC56" s="503"/>
      <c r="AD56" s="503"/>
      <c r="AE56" s="503"/>
      <c r="AF56" s="503"/>
      <c r="AG56" s="503"/>
      <c r="AH56" s="503"/>
      <c r="AI56" s="503"/>
      <c r="AJ56" s="505"/>
    </row>
    <row r="57" spans="1:36" ht="47.25" x14ac:dyDescent="0.3">
      <c r="A57" s="28" t="s">
        <v>322</v>
      </c>
      <c r="B57" s="26" t="s">
        <v>426</v>
      </c>
      <c r="C57" s="492"/>
      <c r="D57" s="497"/>
      <c r="E57" s="497"/>
      <c r="F57" s="497"/>
      <c r="G57" s="497"/>
      <c r="H57" s="503"/>
      <c r="I57" s="503"/>
      <c r="J57" s="503"/>
      <c r="K57" s="503"/>
      <c r="L57" s="503"/>
      <c r="M57" s="503"/>
      <c r="N57" s="503"/>
      <c r="O57" s="503"/>
      <c r="P57" s="503"/>
      <c r="Q57" s="503"/>
      <c r="R57" s="503"/>
      <c r="S57" s="503"/>
      <c r="T57" s="503"/>
      <c r="U57" s="503"/>
      <c r="V57" s="503"/>
      <c r="W57" s="503"/>
      <c r="X57" s="503"/>
      <c r="Y57" s="503"/>
      <c r="Z57" s="503"/>
      <c r="AA57" s="503"/>
      <c r="AB57" s="503"/>
      <c r="AC57" s="503"/>
      <c r="AD57" s="503"/>
      <c r="AE57" s="503"/>
      <c r="AF57" s="503"/>
      <c r="AG57" s="503"/>
      <c r="AH57" s="503"/>
      <c r="AI57" s="503"/>
      <c r="AJ57" s="505"/>
    </row>
    <row r="58" spans="1:36" ht="18.75" x14ac:dyDescent="0.3">
      <c r="A58" s="18">
        <v>1</v>
      </c>
      <c r="B58" s="5" t="s">
        <v>331</v>
      </c>
      <c r="C58" s="497"/>
      <c r="D58" s="497"/>
      <c r="E58" s="497"/>
      <c r="F58" s="497"/>
      <c r="G58" s="497"/>
      <c r="H58" s="503"/>
      <c r="I58" s="503"/>
      <c r="J58" s="503"/>
      <c r="K58" s="503"/>
      <c r="L58" s="503"/>
      <c r="M58" s="503"/>
      <c r="N58" s="503"/>
      <c r="O58" s="503"/>
      <c r="P58" s="503"/>
      <c r="Q58" s="503"/>
      <c r="R58" s="503"/>
      <c r="S58" s="503"/>
      <c r="T58" s="503"/>
      <c r="U58" s="503"/>
      <c r="V58" s="503"/>
      <c r="W58" s="503"/>
      <c r="X58" s="503"/>
      <c r="Y58" s="503"/>
      <c r="Z58" s="503"/>
      <c r="AA58" s="503"/>
      <c r="AB58" s="503"/>
      <c r="AC58" s="503"/>
      <c r="AD58" s="503"/>
      <c r="AE58" s="503"/>
      <c r="AF58" s="503"/>
      <c r="AG58" s="503"/>
      <c r="AH58" s="503"/>
      <c r="AI58" s="503"/>
      <c r="AJ58" s="505"/>
    </row>
    <row r="59" spans="1:36" ht="18.75" hidden="1" x14ac:dyDescent="0.3">
      <c r="A59" s="18">
        <v>2</v>
      </c>
      <c r="B59" s="5" t="s">
        <v>333</v>
      </c>
      <c r="C59" s="497"/>
      <c r="D59" s="497"/>
      <c r="E59" s="497"/>
      <c r="F59" s="497"/>
      <c r="G59" s="497"/>
      <c r="H59" s="503"/>
      <c r="I59" s="503"/>
      <c r="J59" s="503"/>
      <c r="K59" s="503"/>
      <c r="L59" s="503"/>
      <c r="M59" s="503"/>
      <c r="N59" s="503"/>
      <c r="O59" s="503"/>
      <c r="P59" s="503"/>
      <c r="Q59" s="503"/>
      <c r="R59" s="503"/>
      <c r="S59" s="503"/>
      <c r="T59" s="503"/>
      <c r="U59" s="503"/>
      <c r="V59" s="503"/>
      <c r="W59" s="503"/>
      <c r="X59" s="503"/>
      <c r="Y59" s="503"/>
      <c r="Z59" s="503"/>
      <c r="AA59" s="503"/>
      <c r="AB59" s="503"/>
      <c r="AC59" s="503"/>
      <c r="AD59" s="503"/>
      <c r="AE59" s="503"/>
      <c r="AF59" s="503"/>
      <c r="AG59" s="503"/>
      <c r="AH59" s="503"/>
      <c r="AI59" s="503"/>
      <c r="AJ59" s="505"/>
    </row>
    <row r="60" spans="1:36" ht="18.75" hidden="1" x14ac:dyDescent="0.3">
      <c r="A60" s="18" t="s">
        <v>332</v>
      </c>
      <c r="B60" s="5"/>
      <c r="C60" s="497"/>
      <c r="D60" s="497"/>
      <c r="E60" s="497"/>
      <c r="F60" s="497"/>
      <c r="G60" s="497"/>
      <c r="H60" s="503"/>
      <c r="I60" s="503"/>
      <c r="J60" s="503"/>
      <c r="K60" s="503"/>
      <c r="L60" s="503"/>
      <c r="M60" s="503"/>
      <c r="N60" s="503"/>
      <c r="O60" s="503"/>
      <c r="P60" s="503"/>
      <c r="Q60" s="503"/>
      <c r="R60" s="503"/>
      <c r="S60" s="503"/>
      <c r="T60" s="503"/>
      <c r="U60" s="503"/>
      <c r="V60" s="503"/>
      <c r="W60" s="503"/>
      <c r="X60" s="503"/>
      <c r="Y60" s="503"/>
      <c r="Z60" s="503"/>
      <c r="AA60" s="503"/>
      <c r="AB60" s="503"/>
      <c r="AC60" s="503"/>
      <c r="AD60" s="503"/>
      <c r="AE60" s="503"/>
      <c r="AF60" s="503"/>
      <c r="AG60" s="503"/>
      <c r="AH60" s="503"/>
      <c r="AI60" s="503"/>
      <c r="AJ60" s="505"/>
    </row>
    <row r="61" spans="1:36" ht="18.75" x14ac:dyDescent="0.25">
      <c r="A61" s="28" t="s">
        <v>294</v>
      </c>
      <c r="B61" s="26" t="s">
        <v>344</v>
      </c>
      <c r="C61" s="492">
        <f t="shared" ref="C61:AJ61" si="6">C62+C66</f>
        <v>66.2</v>
      </c>
      <c r="D61" s="492">
        <f t="shared" si="6"/>
        <v>0</v>
      </c>
      <c r="E61" s="492">
        <f t="shared" si="6"/>
        <v>66.2</v>
      </c>
      <c r="F61" s="492">
        <f t="shared" si="6"/>
        <v>0</v>
      </c>
      <c r="G61" s="492">
        <f t="shared" si="6"/>
        <v>0</v>
      </c>
      <c r="H61" s="492">
        <f t="shared" si="6"/>
        <v>0</v>
      </c>
      <c r="I61" s="492">
        <f t="shared" si="6"/>
        <v>0</v>
      </c>
      <c r="J61" s="492">
        <f t="shared" si="6"/>
        <v>0</v>
      </c>
      <c r="K61" s="492">
        <f t="shared" si="6"/>
        <v>0</v>
      </c>
      <c r="L61" s="492">
        <f t="shared" si="6"/>
        <v>0</v>
      </c>
      <c r="M61" s="492">
        <f t="shared" si="6"/>
        <v>0</v>
      </c>
      <c r="N61" s="492">
        <f t="shared" si="6"/>
        <v>0</v>
      </c>
      <c r="O61" s="492">
        <f t="shared" si="6"/>
        <v>0</v>
      </c>
      <c r="P61" s="492">
        <f t="shared" si="6"/>
        <v>0</v>
      </c>
      <c r="Q61" s="492">
        <f t="shared" si="6"/>
        <v>0</v>
      </c>
      <c r="R61" s="492">
        <f t="shared" si="6"/>
        <v>0</v>
      </c>
      <c r="S61" s="492">
        <f t="shared" si="6"/>
        <v>0</v>
      </c>
      <c r="T61" s="492">
        <f t="shared" si="6"/>
        <v>0</v>
      </c>
      <c r="U61" s="492">
        <f t="shared" si="6"/>
        <v>0</v>
      </c>
      <c r="V61" s="492">
        <f t="shared" si="6"/>
        <v>0</v>
      </c>
      <c r="W61" s="492">
        <f t="shared" si="6"/>
        <v>0</v>
      </c>
      <c r="X61" s="492">
        <f t="shared" si="6"/>
        <v>0</v>
      </c>
      <c r="Y61" s="492">
        <f t="shared" si="6"/>
        <v>0</v>
      </c>
      <c r="Z61" s="492">
        <f t="shared" si="6"/>
        <v>0</v>
      </c>
      <c r="AA61" s="492">
        <f t="shared" si="6"/>
        <v>6030</v>
      </c>
      <c r="AB61" s="492">
        <f t="shared" si="6"/>
        <v>0</v>
      </c>
      <c r="AC61" s="492">
        <f t="shared" si="6"/>
        <v>0</v>
      </c>
      <c r="AD61" s="492">
        <f t="shared" si="6"/>
        <v>0</v>
      </c>
      <c r="AE61" s="492">
        <f t="shared" si="6"/>
        <v>6030</v>
      </c>
      <c r="AF61" s="492">
        <f t="shared" si="6"/>
        <v>0</v>
      </c>
      <c r="AG61" s="492">
        <f t="shared" si="6"/>
        <v>0</v>
      </c>
      <c r="AH61" s="492">
        <f t="shared" si="6"/>
        <v>0</v>
      </c>
      <c r="AI61" s="492">
        <f t="shared" si="6"/>
        <v>0</v>
      </c>
      <c r="AJ61" s="501">
        <f t="shared" si="6"/>
        <v>0</v>
      </c>
    </row>
    <row r="62" spans="1:36" ht="31.5" x14ac:dyDescent="0.3">
      <c r="A62" s="115" t="s">
        <v>295</v>
      </c>
      <c r="B62" s="26" t="s">
        <v>424</v>
      </c>
      <c r="C62" s="492"/>
      <c r="D62" s="492"/>
      <c r="E62" s="492"/>
      <c r="F62" s="492"/>
      <c r="G62" s="492"/>
      <c r="H62" s="503"/>
      <c r="I62" s="503"/>
      <c r="J62" s="503"/>
      <c r="K62" s="503"/>
      <c r="L62" s="503"/>
      <c r="M62" s="503"/>
      <c r="N62" s="503"/>
      <c r="O62" s="503"/>
      <c r="P62" s="503"/>
      <c r="Q62" s="503"/>
      <c r="R62" s="503"/>
      <c r="S62" s="503"/>
      <c r="T62" s="503"/>
      <c r="U62" s="503"/>
      <c r="V62" s="503"/>
      <c r="W62" s="503"/>
      <c r="X62" s="503"/>
      <c r="Y62" s="503"/>
      <c r="Z62" s="503"/>
      <c r="AA62" s="503"/>
      <c r="AB62" s="503"/>
      <c r="AC62" s="503"/>
      <c r="AD62" s="503"/>
      <c r="AE62" s="503"/>
      <c r="AF62" s="503"/>
      <c r="AG62" s="503"/>
      <c r="AH62" s="503"/>
      <c r="AI62" s="503"/>
      <c r="AJ62" s="505"/>
    </row>
    <row r="63" spans="1:36" ht="18.75" x14ac:dyDescent="0.3">
      <c r="A63" s="18">
        <v>1</v>
      </c>
      <c r="B63" s="5" t="s">
        <v>331</v>
      </c>
      <c r="C63" s="497"/>
      <c r="D63" s="497"/>
      <c r="E63" s="497"/>
      <c r="F63" s="497"/>
      <c r="G63" s="497"/>
      <c r="H63" s="503"/>
      <c r="I63" s="503"/>
      <c r="J63" s="503"/>
      <c r="K63" s="503"/>
      <c r="L63" s="503"/>
      <c r="M63" s="503"/>
      <c r="N63" s="503"/>
      <c r="O63" s="503"/>
      <c r="P63" s="503"/>
      <c r="Q63" s="503"/>
      <c r="R63" s="503"/>
      <c r="S63" s="503"/>
      <c r="T63" s="503"/>
      <c r="U63" s="503"/>
      <c r="V63" s="503"/>
      <c r="W63" s="503"/>
      <c r="X63" s="503"/>
      <c r="Y63" s="503"/>
      <c r="Z63" s="503"/>
      <c r="AA63" s="503"/>
      <c r="AB63" s="503"/>
      <c r="AC63" s="503"/>
      <c r="AD63" s="503"/>
      <c r="AE63" s="503"/>
      <c r="AF63" s="503"/>
      <c r="AG63" s="503"/>
      <c r="AH63" s="503"/>
      <c r="AI63" s="503"/>
      <c r="AJ63" s="505"/>
    </row>
    <row r="64" spans="1:36" ht="18.75" hidden="1" x14ac:dyDescent="0.3">
      <c r="A64" s="18">
        <v>2</v>
      </c>
      <c r="B64" s="5" t="s">
        <v>333</v>
      </c>
      <c r="C64" s="497"/>
      <c r="D64" s="497"/>
      <c r="E64" s="497"/>
      <c r="F64" s="497"/>
      <c r="G64" s="497"/>
      <c r="H64" s="503"/>
      <c r="I64" s="503"/>
      <c r="J64" s="503"/>
      <c r="K64" s="503"/>
      <c r="L64" s="503"/>
      <c r="M64" s="503"/>
      <c r="N64" s="503"/>
      <c r="O64" s="503"/>
      <c r="P64" s="503"/>
      <c r="Q64" s="503"/>
      <c r="R64" s="503"/>
      <c r="S64" s="503"/>
      <c r="T64" s="503"/>
      <c r="U64" s="503"/>
      <c r="V64" s="503"/>
      <c r="W64" s="503"/>
      <c r="X64" s="503"/>
      <c r="Y64" s="503"/>
      <c r="Z64" s="503"/>
      <c r="AA64" s="503"/>
      <c r="AB64" s="503"/>
      <c r="AC64" s="503"/>
      <c r="AD64" s="503"/>
      <c r="AE64" s="503"/>
      <c r="AF64" s="503"/>
      <c r="AG64" s="503"/>
      <c r="AH64" s="503"/>
      <c r="AI64" s="503"/>
      <c r="AJ64" s="505"/>
    </row>
    <row r="65" spans="1:36" ht="18.75" hidden="1" x14ac:dyDescent="0.3">
      <c r="A65" s="18" t="s">
        <v>332</v>
      </c>
      <c r="B65" s="5"/>
      <c r="C65" s="497"/>
      <c r="D65" s="497"/>
      <c r="E65" s="497"/>
      <c r="F65" s="497"/>
      <c r="G65" s="497"/>
      <c r="H65" s="503"/>
      <c r="I65" s="503"/>
      <c r="J65" s="503"/>
      <c r="K65" s="503"/>
      <c r="L65" s="503"/>
      <c r="M65" s="503"/>
      <c r="N65" s="503"/>
      <c r="O65" s="503"/>
      <c r="P65" s="503"/>
      <c r="Q65" s="503"/>
      <c r="R65" s="503"/>
      <c r="S65" s="503"/>
      <c r="T65" s="503"/>
      <c r="U65" s="503"/>
      <c r="V65" s="503"/>
      <c r="W65" s="503"/>
      <c r="X65" s="503"/>
      <c r="Y65" s="503"/>
      <c r="Z65" s="503"/>
      <c r="AA65" s="503"/>
      <c r="AB65" s="503"/>
      <c r="AC65" s="503"/>
      <c r="AD65" s="503"/>
      <c r="AE65" s="503"/>
      <c r="AF65" s="503"/>
      <c r="AG65" s="503"/>
      <c r="AH65" s="503"/>
      <c r="AI65" s="503"/>
      <c r="AJ65" s="505"/>
    </row>
    <row r="66" spans="1:36" ht="18.75" x14ac:dyDescent="0.25">
      <c r="A66" s="115" t="s">
        <v>296</v>
      </c>
      <c r="B66" s="213" t="s">
        <v>601</v>
      </c>
      <c r="C66" s="506">
        <f t="shared" ref="C66:AJ66" si="7">SUM(C67:C95)</f>
        <v>66.2</v>
      </c>
      <c r="D66" s="506">
        <f t="shared" si="7"/>
        <v>0</v>
      </c>
      <c r="E66" s="506">
        <f t="shared" si="7"/>
        <v>66.2</v>
      </c>
      <c r="F66" s="506">
        <f t="shared" si="7"/>
        <v>0</v>
      </c>
      <c r="G66" s="506">
        <f t="shared" si="7"/>
        <v>0</v>
      </c>
      <c r="H66" s="506">
        <f t="shared" si="7"/>
        <v>0</v>
      </c>
      <c r="I66" s="506">
        <f t="shared" si="7"/>
        <v>0</v>
      </c>
      <c r="J66" s="506">
        <f t="shared" si="7"/>
        <v>0</v>
      </c>
      <c r="K66" s="506">
        <f t="shared" si="7"/>
        <v>0</v>
      </c>
      <c r="L66" s="506">
        <f t="shared" si="7"/>
        <v>0</v>
      </c>
      <c r="M66" s="506">
        <f t="shared" si="7"/>
        <v>0</v>
      </c>
      <c r="N66" s="506">
        <f t="shared" si="7"/>
        <v>0</v>
      </c>
      <c r="O66" s="506">
        <f t="shared" si="7"/>
        <v>0</v>
      </c>
      <c r="P66" s="506">
        <f t="shared" si="7"/>
        <v>0</v>
      </c>
      <c r="Q66" s="506">
        <f t="shared" si="7"/>
        <v>0</v>
      </c>
      <c r="R66" s="506">
        <f t="shared" si="7"/>
        <v>0</v>
      </c>
      <c r="S66" s="506">
        <f t="shared" si="7"/>
        <v>0</v>
      </c>
      <c r="T66" s="506">
        <f t="shared" si="7"/>
        <v>0</v>
      </c>
      <c r="U66" s="506">
        <f t="shared" si="7"/>
        <v>0</v>
      </c>
      <c r="V66" s="506">
        <f t="shared" si="7"/>
        <v>0</v>
      </c>
      <c r="W66" s="506">
        <f t="shared" si="7"/>
        <v>0</v>
      </c>
      <c r="X66" s="506">
        <f t="shared" si="7"/>
        <v>0</v>
      </c>
      <c r="Y66" s="506">
        <f t="shared" si="7"/>
        <v>0</v>
      </c>
      <c r="Z66" s="506">
        <f t="shared" si="7"/>
        <v>0</v>
      </c>
      <c r="AA66" s="506">
        <f t="shared" si="7"/>
        <v>6030</v>
      </c>
      <c r="AB66" s="506">
        <f t="shared" si="7"/>
        <v>0</v>
      </c>
      <c r="AC66" s="506">
        <f t="shared" si="7"/>
        <v>0</v>
      </c>
      <c r="AD66" s="506">
        <f t="shared" si="7"/>
        <v>0</v>
      </c>
      <c r="AE66" s="506">
        <f t="shared" si="7"/>
        <v>6030</v>
      </c>
      <c r="AF66" s="506">
        <f t="shared" si="7"/>
        <v>0</v>
      </c>
      <c r="AG66" s="506">
        <f t="shared" si="7"/>
        <v>0</v>
      </c>
      <c r="AH66" s="506">
        <f t="shared" si="7"/>
        <v>0</v>
      </c>
      <c r="AI66" s="506">
        <f t="shared" si="7"/>
        <v>0</v>
      </c>
      <c r="AJ66" s="507">
        <f t="shared" si="7"/>
        <v>0</v>
      </c>
    </row>
    <row r="67" spans="1:36" ht="18.75" hidden="1" x14ac:dyDescent="0.3">
      <c r="A67" s="415"/>
      <c r="B67" s="5" t="s">
        <v>177</v>
      </c>
      <c r="C67" s="492">
        <f>SUM(D67:G67)</f>
        <v>0</v>
      </c>
      <c r="D67" s="497"/>
      <c r="E67" s="493"/>
      <c r="F67" s="497"/>
      <c r="G67" s="497"/>
      <c r="H67" s="502">
        <f t="shared" ref="H67:H95" si="8">SUM(I67:L67)</f>
        <v>0</v>
      </c>
      <c r="I67" s="503"/>
      <c r="J67" s="503"/>
      <c r="K67" s="503"/>
      <c r="L67" s="503"/>
      <c r="M67" s="502">
        <f t="shared" ref="M67:M72" si="9">C67-H67</f>
        <v>0</v>
      </c>
      <c r="N67" s="503"/>
      <c r="O67" s="503"/>
      <c r="P67" s="503"/>
      <c r="Q67" s="503"/>
      <c r="R67" s="504">
        <f t="shared" ref="R67:R95" si="10">SUM(S67:V67)</f>
        <v>0</v>
      </c>
      <c r="S67" s="503"/>
      <c r="T67" s="503"/>
      <c r="U67" s="503"/>
      <c r="V67" s="503"/>
      <c r="W67" s="503"/>
      <c r="X67" s="503"/>
      <c r="Y67" s="503"/>
      <c r="Z67" s="503"/>
      <c r="AA67" s="503"/>
      <c r="AB67" s="503"/>
      <c r="AC67" s="503"/>
      <c r="AD67" s="503"/>
      <c r="AE67" s="503"/>
      <c r="AF67" s="503"/>
      <c r="AG67" s="503"/>
      <c r="AH67" s="503"/>
      <c r="AI67" s="503"/>
      <c r="AJ67" s="505"/>
    </row>
    <row r="68" spans="1:36" ht="18.75" hidden="1" x14ac:dyDescent="0.3">
      <c r="A68" s="415"/>
      <c r="B68" s="5" t="s">
        <v>435</v>
      </c>
      <c r="C68" s="492">
        <f t="shared" ref="C68:C95" si="11">SUM(D68:G68)</f>
        <v>0</v>
      </c>
      <c r="D68" s="497"/>
      <c r="E68" s="493"/>
      <c r="F68" s="497"/>
      <c r="G68" s="497"/>
      <c r="H68" s="502">
        <f t="shared" si="8"/>
        <v>0</v>
      </c>
      <c r="I68" s="503"/>
      <c r="J68" s="503"/>
      <c r="K68" s="503"/>
      <c r="L68" s="503"/>
      <c r="M68" s="502">
        <f t="shared" si="9"/>
        <v>0</v>
      </c>
      <c r="N68" s="503"/>
      <c r="O68" s="503"/>
      <c r="P68" s="503"/>
      <c r="Q68" s="503"/>
      <c r="R68" s="504">
        <f t="shared" si="10"/>
        <v>0</v>
      </c>
      <c r="S68" s="503"/>
      <c r="T68" s="503"/>
      <c r="U68" s="503"/>
      <c r="V68" s="503"/>
      <c r="W68" s="503"/>
      <c r="X68" s="503"/>
      <c r="Y68" s="503"/>
      <c r="Z68" s="503"/>
      <c r="AA68" s="503"/>
      <c r="AB68" s="503"/>
      <c r="AC68" s="503"/>
      <c r="AD68" s="503"/>
      <c r="AE68" s="503"/>
      <c r="AF68" s="503"/>
      <c r="AG68" s="503"/>
      <c r="AH68" s="503"/>
      <c r="AI68" s="503"/>
      <c r="AJ68" s="505"/>
    </row>
    <row r="69" spans="1:36" ht="18.75" hidden="1" x14ac:dyDescent="0.3">
      <c r="A69" s="415"/>
      <c r="B69" s="5" t="s">
        <v>178</v>
      </c>
      <c r="C69" s="492">
        <f t="shared" si="11"/>
        <v>0</v>
      </c>
      <c r="D69" s="497"/>
      <c r="E69" s="493"/>
      <c r="F69" s="497"/>
      <c r="G69" s="497"/>
      <c r="H69" s="502">
        <f t="shared" si="8"/>
        <v>0</v>
      </c>
      <c r="I69" s="503"/>
      <c r="J69" s="503"/>
      <c r="K69" s="503"/>
      <c r="L69" s="503"/>
      <c r="M69" s="502">
        <f t="shared" si="9"/>
        <v>0</v>
      </c>
      <c r="N69" s="503"/>
      <c r="O69" s="503"/>
      <c r="P69" s="503"/>
      <c r="Q69" s="503"/>
      <c r="R69" s="504">
        <f t="shared" si="10"/>
        <v>0</v>
      </c>
      <c r="S69" s="503"/>
      <c r="T69" s="503"/>
      <c r="U69" s="503"/>
      <c r="V69" s="503"/>
      <c r="W69" s="503"/>
      <c r="X69" s="503"/>
      <c r="Y69" s="503"/>
      <c r="Z69" s="503"/>
      <c r="AA69" s="503"/>
      <c r="AB69" s="503"/>
      <c r="AC69" s="503"/>
      <c r="AD69" s="503"/>
      <c r="AE69" s="503"/>
      <c r="AF69" s="503"/>
      <c r="AG69" s="503"/>
      <c r="AH69" s="503"/>
      <c r="AI69" s="503"/>
      <c r="AJ69" s="505"/>
    </row>
    <row r="70" spans="1:36" ht="18.75" hidden="1" x14ac:dyDescent="0.3">
      <c r="A70" s="415"/>
      <c r="B70" s="5" t="s">
        <v>435</v>
      </c>
      <c r="C70" s="492">
        <f t="shared" si="11"/>
        <v>0</v>
      </c>
      <c r="D70" s="497"/>
      <c r="E70" s="493"/>
      <c r="F70" s="497"/>
      <c r="G70" s="497"/>
      <c r="H70" s="502">
        <f t="shared" si="8"/>
        <v>0</v>
      </c>
      <c r="I70" s="503"/>
      <c r="J70" s="503"/>
      <c r="K70" s="503"/>
      <c r="L70" s="503"/>
      <c r="M70" s="502">
        <f t="shared" si="9"/>
        <v>0</v>
      </c>
      <c r="N70" s="503"/>
      <c r="O70" s="503"/>
      <c r="P70" s="503"/>
      <c r="Q70" s="503"/>
      <c r="R70" s="504">
        <f t="shared" si="10"/>
        <v>0</v>
      </c>
      <c r="S70" s="503"/>
      <c r="T70" s="503"/>
      <c r="U70" s="503"/>
      <c r="V70" s="503"/>
      <c r="W70" s="503"/>
      <c r="X70" s="503"/>
      <c r="Y70" s="503"/>
      <c r="Z70" s="503"/>
      <c r="AA70" s="503"/>
      <c r="AB70" s="503"/>
      <c r="AC70" s="503"/>
      <c r="AD70" s="503"/>
      <c r="AE70" s="503"/>
      <c r="AF70" s="503"/>
      <c r="AG70" s="503"/>
      <c r="AH70" s="503"/>
      <c r="AI70" s="503"/>
      <c r="AJ70" s="505"/>
    </row>
    <row r="71" spans="1:36" ht="18.75" hidden="1" x14ac:dyDescent="0.3">
      <c r="A71" s="415"/>
      <c r="B71" s="5" t="s">
        <v>179</v>
      </c>
      <c r="C71" s="492">
        <f t="shared" si="11"/>
        <v>0</v>
      </c>
      <c r="D71" s="497"/>
      <c r="E71" s="493"/>
      <c r="F71" s="497"/>
      <c r="G71" s="497"/>
      <c r="H71" s="502">
        <f t="shared" si="8"/>
        <v>0</v>
      </c>
      <c r="I71" s="503"/>
      <c r="J71" s="503"/>
      <c r="K71" s="503"/>
      <c r="L71" s="503"/>
      <c r="M71" s="502">
        <f t="shared" si="9"/>
        <v>0</v>
      </c>
      <c r="N71" s="503"/>
      <c r="O71" s="503"/>
      <c r="P71" s="503"/>
      <c r="Q71" s="503"/>
      <c r="R71" s="504">
        <f t="shared" si="10"/>
        <v>0</v>
      </c>
      <c r="S71" s="503"/>
      <c r="T71" s="503"/>
      <c r="U71" s="503"/>
      <c r="V71" s="503"/>
      <c r="W71" s="503"/>
      <c r="X71" s="503"/>
      <c r="Y71" s="503"/>
      <c r="Z71" s="503"/>
      <c r="AA71" s="503"/>
      <c r="AB71" s="503"/>
      <c r="AC71" s="503"/>
      <c r="AD71" s="503"/>
      <c r="AE71" s="503"/>
      <c r="AF71" s="503"/>
      <c r="AG71" s="503"/>
      <c r="AH71" s="503"/>
      <c r="AI71" s="503"/>
      <c r="AJ71" s="505"/>
    </row>
    <row r="72" spans="1:36" ht="18.75" hidden="1" x14ac:dyDescent="0.3">
      <c r="A72" s="415"/>
      <c r="B72" s="5" t="s">
        <v>180</v>
      </c>
      <c r="C72" s="492">
        <f t="shared" si="11"/>
        <v>0</v>
      </c>
      <c r="D72" s="497"/>
      <c r="E72" s="493"/>
      <c r="F72" s="497"/>
      <c r="G72" s="497"/>
      <c r="H72" s="502">
        <f t="shared" si="8"/>
        <v>0</v>
      </c>
      <c r="I72" s="503"/>
      <c r="J72" s="503"/>
      <c r="K72" s="503"/>
      <c r="L72" s="503"/>
      <c r="M72" s="502">
        <f t="shared" si="9"/>
        <v>0</v>
      </c>
      <c r="N72" s="503"/>
      <c r="O72" s="503"/>
      <c r="P72" s="503"/>
      <c r="Q72" s="503"/>
      <c r="R72" s="504">
        <f t="shared" si="10"/>
        <v>0</v>
      </c>
      <c r="S72" s="503"/>
      <c r="T72" s="503"/>
      <c r="U72" s="503"/>
      <c r="V72" s="503"/>
      <c r="W72" s="503"/>
      <c r="X72" s="503"/>
      <c r="Y72" s="503"/>
      <c r="Z72" s="503"/>
      <c r="AA72" s="503"/>
      <c r="AB72" s="503"/>
      <c r="AC72" s="503"/>
      <c r="AD72" s="503"/>
      <c r="AE72" s="503"/>
      <c r="AF72" s="503"/>
      <c r="AG72" s="503"/>
      <c r="AH72" s="503"/>
      <c r="AI72" s="503"/>
      <c r="AJ72" s="505"/>
    </row>
    <row r="73" spans="1:36" ht="18.75" x14ac:dyDescent="0.3">
      <c r="A73" s="415">
        <v>1</v>
      </c>
      <c r="B73" s="5" t="s">
        <v>181</v>
      </c>
      <c r="C73" s="492">
        <f t="shared" si="11"/>
        <v>16.7</v>
      </c>
      <c r="D73" s="497"/>
      <c r="E73" s="493">
        <v>16.7</v>
      </c>
      <c r="F73" s="497"/>
      <c r="G73" s="497"/>
      <c r="H73" s="502">
        <f t="shared" si="8"/>
        <v>0</v>
      </c>
      <c r="I73" s="503"/>
      <c r="J73" s="503"/>
      <c r="K73" s="503"/>
      <c r="L73" s="503"/>
      <c r="M73" s="502"/>
      <c r="N73" s="503"/>
      <c r="O73" s="503"/>
      <c r="P73" s="503"/>
      <c r="Q73" s="503"/>
      <c r="R73" s="504">
        <f t="shared" si="10"/>
        <v>0</v>
      </c>
      <c r="S73" s="503"/>
      <c r="T73" s="503"/>
      <c r="U73" s="503"/>
      <c r="V73" s="503"/>
      <c r="W73" s="503"/>
      <c r="X73" s="503"/>
      <c r="Y73" s="503"/>
      <c r="Z73" s="503"/>
      <c r="AA73" s="503">
        <v>2010</v>
      </c>
      <c r="AB73" s="503"/>
      <c r="AC73" s="503"/>
      <c r="AD73" s="503"/>
      <c r="AE73" s="503"/>
      <c r="AF73" s="503"/>
      <c r="AG73" s="503"/>
      <c r="AH73" s="503"/>
      <c r="AI73" s="503"/>
      <c r="AJ73" s="505"/>
    </row>
    <row r="74" spans="1:36" ht="18.75" hidden="1" x14ac:dyDescent="0.3">
      <c r="A74" s="415"/>
      <c r="B74" s="5" t="s">
        <v>182</v>
      </c>
      <c r="C74" s="492">
        <f t="shared" si="11"/>
        <v>0</v>
      </c>
      <c r="D74" s="497"/>
      <c r="E74" s="493"/>
      <c r="F74" s="497"/>
      <c r="G74" s="497"/>
      <c r="H74" s="502">
        <f t="shared" si="8"/>
        <v>0</v>
      </c>
      <c r="I74" s="503"/>
      <c r="J74" s="503"/>
      <c r="K74" s="503"/>
      <c r="L74" s="503"/>
      <c r="M74" s="502"/>
      <c r="N74" s="503"/>
      <c r="O74" s="503"/>
      <c r="P74" s="503"/>
      <c r="Q74" s="503"/>
      <c r="R74" s="504">
        <f t="shared" si="10"/>
        <v>0</v>
      </c>
      <c r="S74" s="503"/>
      <c r="T74" s="503"/>
      <c r="U74" s="503"/>
      <c r="V74" s="503"/>
      <c r="W74" s="503"/>
      <c r="X74" s="503"/>
      <c r="Y74" s="503"/>
      <c r="Z74" s="503"/>
      <c r="AA74" s="503"/>
      <c r="AB74" s="503"/>
      <c r="AC74" s="503"/>
      <c r="AD74" s="503"/>
      <c r="AE74" s="503"/>
      <c r="AF74" s="503"/>
      <c r="AG74" s="503"/>
      <c r="AH74" s="503"/>
      <c r="AI74" s="503"/>
      <c r="AJ74" s="505"/>
    </row>
    <row r="75" spans="1:36" ht="18.75" x14ac:dyDescent="0.3">
      <c r="A75" s="415">
        <v>2</v>
      </c>
      <c r="B75" s="5" t="s">
        <v>183</v>
      </c>
      <c r="C75" s="492">
        <f t="shared" si="11"/>
        <v>16.2</v>
      </c>
      <c r="D75" s="497"/>
      <c r="E75" s="493">
        <v>16.2</v>
      </c>
      <c r="F75" s="497"/>
      <c r="G75" s="497"/>
      <c r="H75" s="502">
        <f t="shared" si="8"/>
        <v>0</v>
      </c>
      <c r="I75" s="503"/>
      <c r="J75" s="503"/>
      <c r="K75" s="503"/>
      <c r="L75" s="503"/>
      <c r="M75" s="502"/>
      <c r="N75" s="503"/>
      <c r="O75" s="503"/>
      <c r="P75" s="503"/>
      <c r="Q75" s="503"/>
      <c r="R75" s="504">
        <f t="shared" si="10"/>
        <v>0</v>
      </c>
      <c r="S75" s="503"/>
      <c r="T75" s="503"/>
      <c r="U75" s="503"/>
      <c r="V75" s="503"/>
      <c r="W75" s="503"/>
      <c r="X75" s="503"/>
      <c r="Y75" s="503"/>
      <c r="Z75" s="503"/>
      <c r="AA75" s="503">
        <v>2010</v>
      </c>
      <c r="AB75" s="503"/>
      <c r="AC75" s="503"/>
      <c r="AD75" s="503"/>
      <c r="AE75" s="503"/>
      <c r="AF75" s="503"/>
      <c r="AG75" s="503"/>
      <c r="AH75" s="503"/>
      <c r="AI75" s="503"/>
      <c r="AJ75" s="505"/>
    </row>
    <row r="76" spans="1:36" ht="18.75" x14ac:dyDescent="0.3">
      <c r="A76" s="415">
        <v>3</v>
      </c>
      <c r="B76" s="12" t="s">
        <v>184</v>
      </c>
      <c r="C76" s="492">
        <f t="shared" si="11"/>
        <v>4.2</v>
      </c>
      <c r="D76" s="497"/>
      <c r="E76" s="493">
        <v>4.2</v>
      </c>
      <c r="F76" s="497"/>
      <c r="G76" s="497"/>
      <c r="H76" s="502">
        <f t="shared" si="8"/>
        <v>0</v>
      </c>
      <c r="I76" s="503"/>
      <c r="J76" s="503"/>
      <c r="K76" s="503"/>
      <c r="L76" s="503"/>
      <c r="M76" s="502"/>
      <c r="N76" s="503"/>
      <c r="O76" s="503"/>
      <c r="P76" s="503"/>
      <c r="Q76" s="503"/>
      <c r="R76" s="504">
        <f t="shared" si="10"/>
        <v>0</v>
      </c>
      <c r="S76" s="503"/>
      <c r="T76" s="503"/>
      <c r="U76" s="503"/>
      <c r="V76" s="503"/>
      <c r="W76" s="503"/>
      <c r="X76" s="503"/>
      <c r="Y76" s="503"/>
      <c r="Z76" s="503"/>
      <c r="AA76" s="503">
        <v>2010</v>
      </c>
      <c r="AB76" s="503"/>
      <c r="AC76" s="503"/>
      <c r="AD76" s="503"/>
      <c r="AE76" s="503"/>
      <c r="AF76" s="503"/>
      <c r="AG76" s="503"/>
      <c r="AH76" s="503"/>
      <c r="AI76" s="503"/>
      <c r="AJ76" s="505"/>
    </row>
    <row r="77" spans="1:36" ht="47.25" hidden="1" x14ac:dyDescent="0.3">
      <c r="A77" s="415"/>
      <c r="B77" s="12" t="s">
        <v>279</v>
      </c>
      <c r="C77" s="492">
        <f t="shared" si="11"/>
        <v>0</v>
      </c>
      <c r="D77" s="497"/>
      <c r="E77" s="493"/>
      <c r="F77" s="497"/>
      <c r="G77" s="497"/>
      <c r="H77" s="502">
        <f t="shared" si="8"/>
        <v>0</v>
      </c>
      <c r="I77" s="503"/>
      <c r="J77" s="503"/>
      <c r="K77" s="503"/>
      <c r="L77" s="503"/>
      <c r="M77" s="502"/>
      <c r="N77" s="503"/>
      <c r="O77" s="503"/>
      <c r="P77" s="503"/>
      <c r="Q77" s="503"/>
      <c r="R77" s="504">
        <f t="shared" si="10"/>
        <v>0</v>
      </c>
      <c r="S77" s="503"/>
      <c r="T77" s="503"/>
      <c r="U77" s="503"/>
      <c r="V77" s="503"/>
      <c r="W77" s="503"/>
      <c r="X77" s="503"/>
      <c r="Y77" s="503"/>
      <c r="Z77" s="503"/>
      <c r="AA77" s="503"/>
      <c r="AB77" s="503"/>
      <c r="AC77" s="503"/>
      <c r="AD77" s="503"/>
      <c r="AE77" s="503"/>
      <c r="AF77" s="503"/>
      <c r="AG77" s="503"/>
      <c r="AH77" s="503"/>
      <c r="AI77" s="503"/>
      <c r="AJ77" s="505"/>
    </row>
    <row r="78" spans="1:36" ht="47.25" hidden="1" x14ac:dyDescent="0.3">
      <c r="A78" s="415"/>
      <c r="B78" s="12" t="s">
        <v>280</v>
      </c>
      <c r="C78" s="492">
        <f t="shared" si="11"/>
        <v>0</v>
      </c>
      <c r="D78" s="497"/>
      <c r="E78" s="493"/>
      <c r="F78" s="497"/>
      <c r="G78" s="497"/>
      <c r="H78" s="502">
        <f t="shared" si="8"/>
        <v>0</v>
      </c>
      <c r="I78" s="503"/>
      <c r="J78" s="503"/>
      <c r="K78" s="503"/>
      <c r="L78" s="503"/>
      <c r="M78" s="502"/>
      <c r="N78" s="503"/>
      <c r="O78" s="503"/>
      <c r="P78" s="503"/>
      <c r="Q78" s="503"/>
      <c r="R78" s="504">
        <f t="shared" si="10"/>
        <v>0</v>
      </c>
      <c r="S78" s="503"/>
      <c r="T78" s="503"/>
      <c r="U78" s="503"/>
      <c r="V78" s="503"/>
      <c r="W78" s="503"/>
      <c r="X78" s="503"/>
      <c r="Y78" s="503"/>
      <c r="Z78" s="503"/>
      <c r="AA78" s="503"/>
      <c r="AB78" s="503"/>
      <c r="AC78" s="503"/>
      <c r="AD78" s="503"/>
      <c r="AE78" s="503"/>
      <c r="AF78" s="503"/>
      <c r="AG78" s="503"/>
      <c r="AH78" s="503"/>
      <c r="AI78" s="503"/>
      <c r="AJ78" s="505"/>
    </row>
    <row r="79" spans="1:36" ht="18.75" hidden="1" x14ac:dyDescent="0.3">
      <c r="A79" s="415"/>
      <c r="B79" s="12" t="s">
        <v>281</v>
      </c>
      <c r="C79" s="492">
        <f t="shared" si="11"/>
        <v>0</v>
      </c>
      <c r="D79" s="497"/>
      <c r="E79" s="493"/>
      <c r="F79" s="497"/>
      <c r="G79" s="497"/>
      <c r="H79" s="502">
        <f t="shared" si="8"/>
        <v>0</v>
      </c>
      <c r="I79" s="503"/>
      <c r="J79" s="503"/>
      <c r="K79" s="503"/>
      <c r="L79" s="503"/>
      <c r="M79" s="502"/>
      <c r="N79" s="503"/>
      <c r="O79" s="503"/>
      <c r="P79" s="503"/>
      <c r="Q79" s="503"/>
      <c r="R79" s="504">
        <f t="shared" si="10"/>
        <v>0</v>
      </c>
      <c r="S79" s="503"/>
      <c r="T79" s="503"/>
      <c r="U79" s="503"/>
      <c r="V79" s="503"/>
      <c r="W79" s="503"/>
      <c r="X79" s="503"/>
      <c r="Y79" s="503"/>
      <c r="Z79" s="503"/>
      <c r="AA79" s="503"/>
      <c r="AB79" s="503"/>
      <c r="AC79" s="503"/>
      <c r="AD79" s="503"/>
      <c r="AE79" s="503"/>
      <c r="AF79" s="503"/>
      <c r="AG79" s="503"/>
      <c r="AH79" s="503"/>
      <c r="AI79" s="503"/>
      <c r="AJ79" s="505"/>
    </row>
    <row r="80" spans="1:36" ht="31.5" hidden="1" x14ac:dyDescent="0.3">
      <c r="A80" s="415"/>
      <c r="B80" s="403" t="s">
        <v>263</v>
      </c>
      <c r="C80" s="492">
        <f t="shared" si="11"/>
        <v>0</v>
      </c>
      <c r="D80" s="497"/>
      <c r="E80" s="493"/>
      <c r="F80" s="497"/>
      <c r="G80" s="497"/>
      <c r="H80" s="502">
        <f t="shared" si="8"/>
        <v>0</v>
      </c>
      <c r="I80" s="503"/>
      <c r="J80" s="503"/>
      <c r="K80" s="503"/>
      <c r="L80" s="503"/>
      <c r="M80" s="502"/>
      <c r="N80" s="503"/>
      <c r="O80" s="503"/>
      <c r="P80" s="503"/>
      <c r="Q80" s="503"/>
      <c r="R80" s="504">
        <f t="shared" si="10"/>
        <v>0</v>
      </c>
      <c r="S80" s="503"/>
      <c r="T80" s="503"/>
      <c r="U80" s="503"/>
      <c r="V80" s="503"/>
      <c r="W80" s="503"/>
      <c r="X80" s="503"/>
      <c r="Y80" s="503"/>
      <c r="Z80" s="503"/>
      <c r="AA80" s="503"/>
      <c r="AB80" s="503"/>
      <c r="AC80" s="503"/>
      <c r="AD80" s="503"/>
      <c r="AE80" s="503"/>
      <c r="AF80" s="503"/>
      <c r="AG80" s="503"/>
      <c r="AH80" s="503"/>
      <c r="AI80" s="503"/>
      <c r="AJ80" s="505"/>
    </row>
    <row r="81" spans="1:36" ht="31.5" hidden="1" x14ac:dyDescent="0.3">
      <c r="A81" s="415"/>
      <c r="B81" s="403" t="s">
        <v>264</v>
      </c>
      <c r="C81" s="492">
        <f t="shared" si="11"/>
        <v>0</v>
      </c>
      <c r="D81" s="497"/>
      <c r="E81" s="493"/>
      <c r="F81" s="497"/>
      <c r="G81" s="497"/>
      <c r="H81" s="502">
        <f t="shared" si="8"/>
        <v>0</v>
      </c>
      <c r="I81" s="503"/>
      <c r="J81" s="503"/>
      <c r="K81" s="503"/>
      <c r="L81" s="503"/>
      <c r="M81" s="502"/>
      <c r="N81" s="503"/>
      <c r="O81" s="503"/>
      <c r="P81" s="503"/>
      <c r="Q81" s="503"/>
      <c r="R81" s="504">
        <f t="shared" si="10"/>
        <v>0</v>
      </c>
      <c r="S81" s="503"/>
      <c r="T81" s="503"/>
      <c r="U81" s="503"/>
      <c r="V81" s="503"/>
      <c r="W81" s="503"/>
      <c r="X81" s="503"/>
      <c r="Y81" s="503"/>
      <c r="Z81" s="503"/>
      <c r="AA81" s="503"/>
      <c r="AB81" s="503"/>
      <c r="AC81" s="503"/>
      <c r="AD81" s="503"/>
      <c r="AE81" s="503"/>
      <c r="AF81" s="503"/>
      <c r="AG81" s="503"/>
      <c r="AH81" s="503"/>
      <c r="AI81" s="503"/>
      <c r="AJ81" s="505"/>
    </row>
    <row r="82" spans="1:36" ht="31.5" hidden="1" x14ac:dyDescent="0.3">
      <c r="A82" s="415"/>
      <c r="B82" s="403" t="s">
        <v>265</v>
      </c>
      <c r="C82" s="492">
        <f t="shared" si="11"/>
        <v>0</v>
      </c>
      <c r="D82" s="497"/>
      <c r="E82" s="493"/>
      <c r="F82" s="497"/>
      <c r="G82" s="497"/>
      <c r="H82" s="502">
        <f t="shared" si="8"/>
        <v>0</v>
      </c>
      <c r="I82" s="503"/>
      <c r="J82" s="503"/>
      <c r="K82" s="503"/>
      <c r="L82" s="503"/>
      <c r="M82" s="502"/>
      <c r="N82" s="503"/>
      <c r="O82" s="503"/>
      <c r="P82" s="503"/>
      <c r="Q82" s="503"/>
      <c r="R82" s="504">
        <f t="shared" si="10"/>
        <v>0</v>
      </c>
      <c r="S82" s="503"/>
      <c r="T82" s="503"/>
      <c r="U82" s="503"/>
      <c r="V82" s="503"/>
      <c r="W82" s="503"/>
      <c r="X82" s="503"/>
      <c r="Y82" s="503"/>
      <c r="Z82" s="503"/>
      <c r="AA82" s="503"/>
      <c r="AB82" s="503"/>
      <c r="AC82" s="503"/>
      <c r="AD82" s="503"/>
      <c r="AE82" s="503"/>
      <c r="AF82" s="503"/>
      <c r="AG82" s="503"/>
      <c r="AH82" s="503"/>
      <c r="AI82" s="503"/>
      <c r="AJ82" s="505"/>
    </row>
    <row r="83" spans="1:36" ht="31.5" hidden="1" x14ac:dyDescent="0.3">
      <c r="A83" s="415"/>
      <c r="B83" s="403" t="s">
        <v>266</v>
      </c>
      <c r="C83" s="492">
        <f t="shared" si="11"/>
        <v>0</v>
      </c>
      <c r="D83" s="497"/>
      <c r="E83" s="493"/>
      <c r="F83" s="497"/>
      <c r="G83" s="497"/>
      <c r="H83" s="502">
        <f t="shared" si="8"/>
        <v>0</v>
      </c>
      <c r="I83" s="503"/>
      <c r="J83" s="503"/>
      <c r="K83" s="503"/>
      <c r="L83" s="503"/>
      <c r="M83" s="502"/>
      <c r="N83" s="503"/>
      <c r="O83" s="503"/>
      <c r="P83" s="503"/>
      <c r="Q83" s="503"/>
      <c r="R83" s="504">
        <f t="shared" si="10"/>
        <v>0</v>
      </c>
      <c r="S83" s="503"/>
      <c r="T83" s="503"/>
      <c r="U83" s="503"/>
      <c r="V83" s="503"/>
      <c r="W83" s="503"/>
      <c r="X83" s="503"/>
      <c r="Y83" s="503"/>
      <c r="Z83" s="503"/>
      <c r="AA83" s="503"/>
      <c r="AB83" s="503"/>
      <c r="AC83" s="503"/>
      <c r="AD83" s="503"/>
      <c r="AE83" s="503"/>
      <c r="AF83" s="503"/>
      <c r="AG83" s="503"/>
      <c r="AH83" s="503"/>
      <c r="AI83" s="503"/>
      <c r="AJ83" s="505"/>
    </row>
    <row r="84" spans="1:36" ht="47.25" hidden="1" x14ac:dyDescent="0.3">
      <c r="A84" s="415"/>
      <c r="B84" s="403" t="s">
        <v>267</v>
      </c>
      <c r="C84" s="492">
        <f t="shared" si="11"/>
        <v>0</v>
      </c>
      <c r="D84" s="497"/>
      <c r="E84" s="493"/>
      <c r="F84" s="497"/>
      <c r="G84" s="497"/>
      <c r="H84" s="502">
        <f t="shared" si="8"/>
        <v>0</v>
      </c>
      <c r="I84" s="503"/>
      <c r="J84" s="503"/>
      <c r="K84" s="503"/>
      <c r="L84" s="503"/>
      <c r="M84" s="502"/>
      <c r="N84" s="503"/>
      <c r="O84" s="503"/>
      <c r="P84" s="503"/>
      <c r="Q84" s="503"/>
      <c r="R84" s="504">
        <f t="shared" si="10"/>
        <v>0</v>
      </c>
      <c r="S84" s="503"/>
      <c r="T84" s="503"/>
      <c r="U84" s="503"/>
      <c r="V84" s="503"/>
      <c r="W84" s="503"/>
      <c r="X84" s="503"/>
      <c r="Y84" s="503"/>
      <c r="Z84" s="503"/>
      <c r="AA84" s="503"/>
      <c r="AB84" s="503"/>
      <c r="AC84" s="503"/>
      <c r="AD84" s="503"/>
      <c r="AE84" s="503"/>
      <c r="AF84" s="503"/>
      <c r="AG84" s="503"/>
      <c r="AH84" s="503"/>
      <c r="AI84" s="503"/>
      <c r="AJ84" s="505"/>
    </row>
    <row r="85" spans="1:36" ht="47.25" hidden="1" x14ac:dyDescent="0.3">
      <c r="A85" s="415"/>
      <c r="B85" s="403" t="s">
        <v>268</v>
      </c>
      <c r="C85" s="492">
        <f t="shared" si="11"/>
        <v>0</v>
      </c>
      <c r="D85" s="497"/>
      <c r="E85" s="493"/>
      <c r="F85" s="497"/>
      <c r="G85" s="497"/>
      <c r="H85" s="502">
        <f t="shared" si="8"/>
        <v>0</v>
      </c>
      <c r="I85" s="503"/>
      <c r="J85" s="503"/>
      <c r="K85" s="503"/>
      <c r="L85" s="503"/>
      <c r="M85" s="502"/>
      <c r="N85" s="503"/>
      <c r="O85" s="503"/>
      <c r="P85" s="503"/>
      <c r="Q85" s="503"/>
      <c r="R85" s="504">
        <f t="shared" si="10"/>
        <v>0</v>
      </c>
      <c r="S85" s="503"/>
      <c r="T85" s="503"/>
      <c r="U85" s="503"/>
      <c r="V85" s="503"/>
      <c r="W85" s="503"/>
      <c r="X85" s="503"/>
      <c r="Y85" s="503"/>
      <c r="Z85" s="503"/>
      <c r="AA85" s="503"/>
      <c r="AB85" s="503"/>
      <c r="AC85" s="503"/>
      <c r="AD85" s="503"/>
      <c r="AE85" s="503"/>
      <c r="AF85" s="503"/>
      <c r="AG85" s="503"/>
      <c r="AH85" s="503"/>
      <c r="AI85" s="503"/>
      <c r="AJ85" s="505"/>
    </row>
    <row r="86" spans="1:36" ht="47.25" hidden="1" x14ac:dyDescent="0.3">
      <c r="A86" s="415"/>
      <c r="B86" s="404" t="s">
        <v>269</v>
      </c>
      <c r="C86" s="492">
        <f t="shared" si="11"/>
        <v>0</v>
      </c>
      <c r="D86" s="497"/>
      <c r="E86" s="493"/>
      <c r="F86" s="497"/>
      <c r="G86" s="497"/>
      <c r="H86" s="502">
        <f t="shared" si="8"/>
        <v>0</v>
      </c>
      <c r="I86" s="503"/>
      <c r="J86" s="503"/>
      <c r="K86" s="503"/>
      <c r="L86" s="503"/>
      <c r="M86" s="502"/>
      <c r="N86" s="503"/>
      <c r="O86" s="503"/>
      <c r="P86" s="503"/>
      <c r="Q86" s="503"/>
      <c r="R86" s="504">
        <f t="shared" si="10"/>
        <v>0</v>
      </c>
      <c r="S86" s="503"/>
      <c r="T86" s="503"/>
      <c r="U86" s="503"/>
      <c r="V86" s="503"/>
      <c r="W86" s="503"/>
      <c r="X86" s="503"/>
      <c r="Y86" s="503"/>
      <c r="Z86" s="503"/>
      <c r="AA86" s="503"/>
      <c r="AB86" s="503"/>
      <c r="AC86" s="503"/>
      <c r="AD86" s="503"/>
      <c r="AE86" s="503"/>
      <c r="AF86" s="503"/>
      <c r="AG86" s="503"/>
      <c r="AH86" s="503"/>
      <c r="AI86" s="503"/>
      <c r="AJ86" s="505"/>
    </row>
    <row r="87" spans="1:36" ht="47.25" hidden="1" x14ac:dyDescent="0.3">
      <c r="A87" s="415"/>
      <c r="B87" s="403" t="s">
        <v>270</v>
      </c>
      <c r="C87" s="492">
        <f t="shared" si="11"/>
        <v>0</v>
      </c>
      <c r="D87" s="497"/>
      <c r="E87" s="493"/>
      <c r="F87" s="497"/>
      <c r="G87" s="497"/>
      <c r="H87" s="502">
        <f t="shared" si="8"/>
        <v>0</v>
      </c>
      <c r="I87" s="503"/>
      <c r="J87" s="503"/>
      <c r="K87" s="503"/>
      <c r="L87" s="503"/>
      <c r="M87" s="502"/>
      <c r="N87" s="503"/>
      <c r="O87" s="503"/>
      <c r="P87" s="503"/>
      <c r="Q87" s="503"/>
      <c r="R87" s="504">
        <f t="shared" si="10"/>
        <v>0</v>
      </c>
      <c r="S87" s="503"/>
      <c r="T87" s="503"/>
      <c r="U87" s="503"/>
      <c r="V87" s="503"/>
      <c r="W87" s="503"/>
      <c r="X87" s="503"/>
      <c r="Y87" s="503"/>
      <c r="Z87" s="503"/>
      <c r="AA87" s="503"/>
      <c r="AB87" s="503"/>
      <c r="AC87" s="503"/>
      <c r="AD87" s="503"/>
      <c r="AE87" s="503"/>
      <c r="AF87" s="503"/>
      <c r="AG87" s="503"/>
      <c r="AH87" s="503"/>
      <c r="AI87" s="503"/>
      <c r="AJ87" s="505"/>
    </row>
    <row r="88" spans="1:36" ht="31.5" x14ac:dyDescent="0.3">
      <c r="A88" s="415">
        <v>4</v>
      </c>
      <c r="B88" s="404" t="s">
        <v>271</v>
      </c>
      <c r="C88" s="492">
        <f t="shared" si="11"/>
        <v>18.3</v>
      </c>
      <c r="D88" s="497"/>
      <c r="E88" s="493">
        <v>18.3</v>
      </c>
      <c r="F88" s="497"/>
      <c r="G88" s="497"/>
      <c r="H88" s="502">
        <f t="shared" si="8"/>
        <v>0</v>
      </c>
      <c r="I88" s="503"/>
      <c r="J88" s="503"/>
      <c r="K88" s="503"/>
      <c r="L88" s="503"/>
      <c r="M88" s="502"/>
      <c r="N88" s="503"/>
      <c r="O88" s="503"/>
      <c r="P88" s="503"/>
      <c r="Q88" s="503"/>
      <c r="R88" s="504">
        <f t="shared" si="10"/>
        <v>0</v>
      </c>
      <c r="S88" s="503"/>
      <c r="T88" s="503"/>
      <c r="U88" s="503"/>
      <c r="V88" s="503"/>
      <c r="W88" s="503"/>
      <c r="X88" s="503"/>
      <c r="Y88" s="503"/>
      <c r="Z88" s="503"/>
      <c r="AA88" s="503"/>
      <c r="AB88" s="503"/>
      <c r="AC88" s="503"/>
      <c r="AD88" s="503"/>
      <c r="AE88" s="503">
        <v>2010</v>
      </c>
      <c r="AF88" s="503"/>
      <c r="AG88" s="503"/>
      <c r="AH88" s="503"/>
      <c r="AI88" s="503"/>
      <c r="AJ88" s="505"/>
    </row>
    <row r="89" spans="1:36" ht="31.5" hidden="1" x14ac:dyDescent="0.3">
      <c r="A89" s="415"/>
      <c r="B89" s="404" t="s">
        <v>272</v>
      </c>
      <c r="C89" s="492">
        <f t="shared" si="11"/>
        <v>0</v>
      </c>
      <c r="D89" s="497"/>
      <c r="E89" s="493"/>
      <c r="F89" s="497"/>
      <c r="G89" s="497"/>
      <c r="H89" s="502">
        <f t="shared" si="8"/>
        <v>0</v>
      </c>
      <c r="I89" s="503"/>
      <c r="J89" s="503"/>
      <c r="K89" s="503"/>
      <c r="L89" s="503"/>
      <c r="M89" s="502"/>
      <c r="N89" s="503"/>
      <c r="O89" s="503"/>
      <c r="P89" s="503"/>
      <c r="Q89" s="503"/>
      <c r="R89" s="504">
        <f t="shared" si="10"/>
        <v>0</v>
      </c>
      <c r="S89" s="503"/>
      <c r="T89" s="503"/>
      <c r="U89" s="503"/>
      <c r="V89" s="503"/>
      <c r="W89" s="503"/>
      <c r="X89" s="503"/>
      <c r="Y89" s="503"/>
      <c r="Z89" s="503"/>
      <c r="AA89" s="503"/>
      <c r="AB89" s="503"/>
      <c r="AC89" s="503"/>
      <c r="AD89" s="503"/>
      <c r="AE89" s="503"/>
      <c r="AF89" s="503"/>
      <c r="AG89" s="503"/>
      <c r="AH89" s="503"/>
      <c r="AI89" s="503"/>
      <c r="AJ89" s="505"/>
    </row>
    <row r="90" spans="1:36" ht="47.25" x14ac:dyDescent="0.3">
      <c r="A90" s="415">
        <v>5</v>
      </c>
      <c r="B90" s="403" t="s">
        <v>273</v>
      </c>
      <c r="C90" s="492">
        <f t="shared" si="11"/>
        <v>9.8000000000000007</v>
      </c>
      <c r="D90" s="497"/>
      <c r="E90" s="493">
        <v>9.8000000000000007</v>
      </c>
      <c r="F90" s="497"/>
      <c r="G90" s="497"/>
      <c r="H90" s="502">
        <f t="shared" si="8"/>
        <v>0</v>
      </c>
      <c r="I90" s="503"/>
      <c r="J90" s="503"/>
      <c r="K90" s="503"/>
      <c r="L90" s="503"/>
      <c r="M90" s="502"/>
      <c r="N90" s="503"/>
      <c r="O90" s="503"/>
      <c r="P90" s="503"/>
      <c r="Q90" s="503"/>
      <c r="R90" s="504">
        <f t="shared" si="10"/>
        <v>0</v>
      </c>
      <c r="S90" s="503"/>
      <c r="T90" s="503"/>
      <c r="U90" s="503"/>
      <c r="V90" s="503"/>
      <c r="W90" s="503"/>
      <c r="X90" s="503"/>
      <c r="Y90" s="503"/>
      <c r="Z90" s="503"/>
      <c r="AA90" s="503"/>
      <c r="AB90" s="503"/>
      <c r="AC90" s="503"/>
      <c r="AD90" s="503"/>
      <c r="AE90" s="503">
        <v>2010</v>
      </c>
      <c r="AF90" s="503"/>
      <c r="AG90" s="503"/>
      <c r="AH90" s="503"/>
      <c r="AI90" s="503"/>
      <c r="AJ90" s="505"/>
    </row>
    <row r="91" spans="1:36" ht="31.5" x14ac:dyDescent="0.3">
      <c r="A91" s="415">
        <v>6</v>
      </c>
      <c r="B91" s="403" t="s">
        <v>274</v>
      </c>
      <c r="C91" s="498">
        <f t="shared" si="11"/>
        <v>1</v>
      </c>
      <c r="D91" s="543"/>
      <c r="E91" s="494">
        <v>1</v>
      </c>
      <c r="F91" s="497"/>
      <c r="G91" s="497"/>
      <c r="H91" s="502">
        <f t="shared" si="8"/>
        <v>0</v>
      </c>
      <c r="I91" s="503"/>
      <c r="J91" s="503"/>
      <c r="K91" s="503"/>
      <c r="L91" s="503"/>
      <c r="M91" s="502"/>
      <c r="N91" s="503"/>
      <c r="O91" s="503"/>
      <c r="P91" s="503"/>
      <c r="Q91" s="503"/>
      <c r="R91" s="504">
        <f t="shared" si="10"/>
        <v>0</v>
      </c>
      <c r="S91" s="503"/>
      <c r="T91" s="503"/>
      <c r="U91" s="503"/>
      <c r="V91" s="503"/>
      <c r="W91" s="503"/>
      <c r="X91" s="503"/>
      <c r="Y91" s="503"/>
      <c r="Z91" s="503"/>
      <c r="AA91" s="503"/>
      <c r="AB91" s="503"/>
      <c r="AC91" s="503"/>
      <c r="AD91" s="503"/>
      <c r="AE91" s="503">
        <v>2010</v>
      </c>
      <c r="AF91" s="503"/>
      <c r="AG91" s="503"/>
      <c r="AH91" s="503"/>
      <c r="AI91" s="503"/>
      <c r="AJ91" s="505"/>
    </row>
    <row r="92" spans="1:36" ht="47.25" hidden="1" x14ac:dyDescent="0.3">
      <c r="A92" s="415"/>
      <c r="B92" s="405" t="s">
        <v>275</v>
      </c>
      <c r="C92" s="492">
        <f t="shared" si="11"/>
        <v>0</v>
      </c>
      <c r="D92" s="497"/>
      <c r="E92" s="493"/>
      <c r="F92" s="497"/>
      <c r="G92" s="497"/>
      <c r="H92" s="502">
        <f t="shared" si="8"/>
        <v>0</v>
      </c>
      <c r="I92" s="503"/>
      <c r="J92" s="503"/>
      <c r="K92" s="503"/>
      <c r="L92" s="503"/>
      <c r="M92" s="502">
        <f>C92-H92</f>
        <v>0</v>
      </c>
      <c r="N92" s="503"/>
      <c r="O92" s="503"/>
      <c r="P92" s="503"/>
      <c r="Q92" s="503"/>
      <c r="R92" s="504">
        <f t="shared" si="10"/>
        <v>0</v>
      </c>
      <c r="S92" s="503"/>
      <c r="T92" s="503"/>
      <c r="U92" s="503"/>
      <c r="V92" s="503"/>
      <c r="W92" s="503"/>
      <c r="X92" s="503"/>
      <c r="Y92" s="503"/>
      <c r="Z92" s="503"/>
      <c r="AA92" s="503"/>
      <c r="AB92" s="503"/>
      <c r="AC92" s="503"/>
      <c r="AD92" s="503"/>
      <c r="AE92" s="503"/>
      <c r="AF92" s="503"/>
      <c r="AG92" s="503"/>
      <c r="AH92" s="503"/>
      <c r="AI92" s="503"/>
      <c r="AJ92" s="505"/>
    </row>
    <row r="93" spans="1:36" ht="47.25" hidden="1" x14ac:dyDescent="0.3">
      <c r="A93" s="415"/>
      <c r="B93" s="403" t="s">
        <v>282</v>
      </c>
      <c r="C93" s="492">
        <f t="shared" si="11"/>
        <v>0</v>
      </c>
      <c r="D93" s="497"/>
      <c r="E93" s="493"/>
      <c r="F93" s="497"/>
      <c r="G93" s="497"/>
      <c r="H93" s="502">
        <f t="shared" si="8"/>
        <v>0</v>
      </c>
      <c r="I93" s="503"/>
      <c r="J93" s="503"/>
      <c r="K93" s="503"/>
      <c r="L93" s="503"/>
      <c r="M93" s="502">
        <f>C93-H93</f>
        <v>0</v>
      </c>
      <c r="N93" s="503"/>
      <c r="O93" s="503"/>
      <c r="P93" s="503"/>
      <c r="Q93" s="503"/>
      <c r="R93" s="504">
        <f t="shared" si="10"/>
        <v>0</v>
      </c>
      <c r="S93" s="503"/>
      <c r="T93" s="503"/>
      <c r="U93" s="503"/>
      <c r="V93" s="503"/>
      <c r="W93" s="503"/>
      <c r="X93" s="503"/>
      <c r="Y93" s="503"/>
      <c r="Z93" s="503"/>
      <c r="AA93" s="503"/>
      <c r="AB93" s="503"/>
      <c r="AC93" s="503"/>
      <c r="AD93" s="503"/>
      <c r="AE93" s="503"/>
      <c r="AF93" s="503"/>
      <c r="AG93" s="503"/>
      <c r="AH93" s="503"/>
      <c r="AI93" s="503"/>
      <c r="AJ93" s="505"/>
    </row>
    <row r="94" spans="1:36" ht="31.5" hidden="1" x14ac:dyDescent="0.3">
      <c r="A94" s="415"/>
      <c r="B94" s="403" t="s">
        <v>283</v>
      </c>
      <c r="C94" s="492">
        <f t="shared" si="11"/>
        <v>0</v>
      </c>
      <c r="D94" s="497"/>
      <c r="E94" s="493"/>
      <c r="F94" s="497"/>
      <c r="G94" s="497"/>
      <c r="H94" s="502">
        <f t="shared" si="8"/>
        <v>0</v>
      </c>
      <c r="I94" s="503"/>
      <c r="J94" s="503"/>
      <c r="K94" s="503"/>
      <c r="L94" s="503"/>
      <c r="M94" s="502">
        <f>C94-H94</f>
        <v>0</v>
      </c>
      <c r="N94" s="503"/>
      <c r="O94" s="503"/>
      <c r="P94" s="503"/>
      <c r="Q94" s="503"/>
      <c r="R94" s="504">
        <f t="shared" si="10"/>
        <v>0</v>
      </c>
      <c r="S94" s="503"/>
      <c r="T94" s="503"/>
      <c r="U94" s="503"/>
      <c r="V94" s="503"/>
      <c r="W94" s="503"/>
      <c r="X94" s="503"/>
      <c r="Y94" s="503"/>
      <c r="Z94" s="503"/>
      <c r="AA94" s="503"/>
      <c r="AB94" s="503"/>
      <c r="AC94" s="503"/>
      <c r="AD94" s="503"/>
      <c r="AE94" s="503"/>
      <c r="AF94" s="503"/>
      <c r="AG94" s="503"/>
      <c r="AH94" s="503"/>
      <c r="AI94" s="503"/>
      <c r="AJ94" s="505"/>
    </row>
    <row r="95" spans="1:36" ht="47.25" hidden="1" x14ac:dyDescent="0.3">
      <c r="A95" s="415"/>
      <c r="B95" s="403" t="s">
        <v>284</v>
      </c>
      <c r="C95" s="492">
        <f t="shared" si="11"/>
        <v>0</v>
      </c>
      <c r="D95" s="497"/>
      <c r="E95" s="493"/>
      <c r="F95" s="497"/>
      <c r="G95" s="497"/>
      <c r="H95" s="502">
        <f t="shared" si="8"/>
        <v>0</v>
      </c>
      <c r="I95" s="503"/>
      <c r="J95" s="503"/>
      <c r="K95" s="503"/>
      <c r="L95" s="503"/>
      <c r="M95" s="502">
        <f>C95-H95</f>
        <v>0</v>
      </c>
      <c r="N95" s="503"/>
      <c r="O95" s="503"/>
      <c r="P95" s="503"/>
      <c r="Q95" s="503"/>
      <c r="R95" s="504">
        <f t="shared" si="10"/>
        <v>0</v>
      </c>
      <c r="S95" s="503"/>
      <c r="T95" s="503"/>
      <c r="U95" s="503"/>
      <c r="V95" s="503"/>
      <c r="W95" s="503"/>
      <c r="X95" s="503"/>
      <c r="Y95" s="503"/>
      <c r="Z95" s="503"/>
      <c r="AA95" s="503"/>
      <c r="AB95" s="503"/>
      <c r="AC95" s="503"/>
      <c r="AD95" s="503"/>
      <c r="AE95" s="503"/>
      <c r="AF95" s="503"/>
      <c r="AG95" s="503"/>
      <c r="AH95" s="503"/>
      <c r="AI95" s="503"/>
      <c r="AJ95" s="505"/>
    </row>
    <row r="96" spans="1:36" ht="15.75" customHeight="1" x14ac:dyDescent="0.3">
      <c r="A96" s="1844" t="s">
        <v>393</v>
      </c>
      <c r="B96" s="1471"/>
      <c r="C96" s="508"/>
      <c r="D96" s="497"/>
      <c r="E96" s="497"/>
      <c r="F96" s="497"/>
      <c r="G96" s="497"/>
      <c r="H96" s="503"/>
      <c r="I96" s="503"/>
      <c r="J96" s="503"/>
      <c r="K96" s="503"/>
      <c r="L96" s="503"/>
      <c r="M96" s="503"/>
      <c r="N96" s="503"/>
      <c r="O96" s="503"/>
      <c r="P96" s="503"/>
      <c r="Q96" s="503"/>
      <c r="R96" s="503"/>
      <c r="S96" s="503"/>
      <c r="T96" s="503"/>
      <c r="U96" s="503"/>
      <c r="V96" s="503"/>
      <c r="W96" s="503"/>
      <c r="X96" s="503"/>
      <c r="Y96" s="503"/>
      <c r="Z96" s="503"/>
      <c r="AA96" s="503"/>
      <c r="AB96" s="503"/>
      <c r="AC96" s="503"/>
      <c r="AD96" s="503"/>
      <c r="AE96" s="503"/>
      <c r="AF96" s="503"/>
      <c r="AG96" s="503"/>
      <c r="AH96" s="503"/>
      <c r="AI96" s="503"/>
      <c r="AJ96" s="505"/>
    </row>
    <row r="97" spans="1:36" ht="31.5" x14ac:dyDescent="0.3">
      <c r="A97" s="28"/>
      <c r="B97" s="26" t="s">
        <v>423</v>
      </c>
      <c r="C97" s="492"/>
      <c r="D97" s="497"/>
      <c r="E97" s="497"/>
      <c r="F97" s="497"/>
      <c r="G97" s="497"/>
      <c r="H97" s="503"/>
      <c r="I97" s="503"/>
      <c r="J97" s="503"/>
      <c r="K97" s="503"/>
      <c r="L97" s="503"/>
      <c r="M97" s="503"/>
      <c r="N97" s="503"/>
      <c r="O97" s="503"/>
      <c r="P97" s="503"/>
      <c r="Q97" s="503"/>
      <c r="R97" s="503"/>
      <c r="S97" s="503"/>
      <c r="T97" s="503"/>
      <c r="U97" s="503"/>
      <c r="V97" s="503"/>
      <c r="W97" s="503"/>
      <c r="X97" s="503"/>
      <c r="Y97" s="503"/>
      <c r="Z97" s="503"/>
      <c r="AA97" s="503"/>
      <c r="AB97" s="503"/>
      <c r="AC97" s="503"/>
      <c r="AD97" s="503"/>
      <c r="AE97" s="503"/>
      <c r="AF97" s="503"/>
      <c r="AG97" s="503"/>
      <c r="AH97" s="503"/>
      <c r="AI97" s="503"/>
      <c r="AJ97" s="505"/>
    </row>
    <row r="98" spans="1:36" ht="18.75" x14ac:dyDescent="0.3">
      <c r="A98" s="18">
        <v>1</v>
      </c>
      <c r="B98" s="5" t="s">
        <v>331</v>
      </c>
      <c r="C98" s="497"/>
      <c r="D98" s="497"/>
      <c r="E98" s="497"/>
      <c r="F98" s="497"/>
      <c r="G98" s="497"/>
      <c r="H98" s="503"/>
      <c r="I98" s="503"/>
      <c r="J98" s="503"/>
      <c r="K98" s="503"/>
      <c r="L98" s="503"/>
      <c r="M98" s="503"/>
      <c r="N98" s="503"/>
      <c r="O98" s="503"/>
      <c r="P98" s="503"/>
      <c r="Q98" s="503"/>
      <c r="R98" s="503"/>
      <c r="S98" s="503"/>
      <c r="T98" s="503"/>
      <c r="U98" s="503"/>
      <c r="V98" s="503"/>
      <c r="W98" s="503"/>
      <c r="X98" s="503"/>
      <c r="Y98" s="503"/>
      <c r="Z98" s="503"/>
      <c r="AA98" s="503"/>
      <c r="AB98" s="503"/>
      <c r="AC98" s="503"/>
      <c r="AD98" s="503"/>
      <c r="AE98" s="503"/>
      <c r="AF98" s="503"/>
      <c r="AG98" s="503"/>
      <c r="AH98" s="503"/>
      <c r="AI98" s="503"/>
      <c r="AJ98" s="505"/>
    </row>
    <row r="99" spans="1:36" ht="18.75" hidden="1" x14ac:dyDescent="0.3">
      <c r="A99" s="18">
        <v>2</v>
      </c>
      <c r="B99" s="5" t="s">
        <v>333</v>
      </c>
      <c r="C99" s="497"/>
      <c r="D99" s="497"/>
      <c r="E99" s="497"/>
      <c r="F99" s="497"/>
      <c r="G99" s="497"/>
      <c r="H99" s="503"/>
      <c r="I99" s="503"/>
      <c r="J99" s="503"/>
      <c r="K99" s="503"/>
      <c r="L99" s="503"/>
      <c r="M99" s="503"/>
      <c r="N99" s="503"/>
      <c r="O99" s="503"/>
      <c r="P99" s="503"/>
      <c r="Q99" s="503"/>
      <c r="R99" s="503"/>
      <c r="S99" s="503"/>
      <c r="T99" s="503"/>
      <c r="U99" s="503"/>
      <c r="V99" s="503"/>
      <c r="W99" s="503"/>
      <c r="X99" s="503"/>
      <c r="Y99" s="503"/>
      <c r="Z99" s="503"/>
      <c r="AA99" s="503"/>
      <c r="AB99" s="503"/>
      <c r="AC99" s="503"/>
      <c r="AD99" s="503"/>
      <c r="AE99" s="503"/>
      <c r="AF99" s="503"/>
      <c r="AG99" s="503"/>
      <c r="AH99" s="503"/>
      <c r="AI99" s="503"/>
      <c r="AJ99" s="505"/>
    </row>
    <row r="100" spans="1:36" ht="19.5" hidden="1" thickBot="1" x14ac:dyDescent="0.35">
      <c r="A100" s="92" t="s">
        <v>332</v>
      </c>
      <c r="B100" s="93"/>
      <c r="C100" s="509"/>
      <c r="D100" s="509"/>
      <c r="E100" s="509"/>
      <c r="F100" s="509"/>
      <c r="G100" s="509"/>
      <c r="H100" s="510"/>
      <c r="I100" s="510"/>
      <c r="J100" s="510"/>
      <c r="K100" s="510"/>
      <c r="L100" s="510"/>
      <c r="M100" s="510"/>
      <c r="N100" s="510"/>
      <c r="O100" s="510"/>
      <c r="P100" s="510"/>
      <c r="Q100" s="510"/>
      <c r="R100" s="510"/>
      <c r="S100" s="510"/>
      <c r="T100" s="510"/>
      <c r="U100" s="510"/>
      <c r="V100" s="510"/>
      <c r="W100" s="510"/>
      <c r="X100" s="510"/>
      <c r="Y100" s="510"/>
      <c r="Z100" s="510"/>
      <c r="AA100" s="510"/>
      <c r="AB100" s="510"/>
      <c r="AC100" s="510"/>
      <c r="AD100" s="510"/>
      <c r="AE100" s="510"/>
      <c r="AF100" s="510"/>
      <c r="AG100" s="510"/>
      <c r="AH100" s="510"/>
      <c r="AI100" s="510"/>
      <c r="AJ100" s="511"/>
    </row>
    <row r="101" spans="1:36" x14ac:dyDescent="0.25">
      <c r="A101" s="29"/>
      <c r="B101" s="13"/>
      <c r="C101" s="13"/>
      <c r="D101" s="13"/>
      <c r="E101" s="37"/>
      <c r="F101" s="37"/>
      <c r="G101" s="37"/>
    </row>
    <row r="102" spans="1:36" x14ac:dyDescent="0.25">
      <c r="A102" s="20"/>
      <c r="B102" s="1466" t="s">
        <v>810</v>
      </c>
      <c r="C102" s="1466"/>
      <c r="D102" s="1466"/>
      <c r="E102" s="1466"/>
      <c r="F102" s="1466"/>
      <c r="G102" s="1466"/>
      <c r="H102" s="1466"/>
      <c r="I102" s="1466"/>
      <c r="J102" s="1466"/>
      <c r="K102" s="1466"/>
      <c r="L102" s="1466"/>
      <c r="M102" s="1466"/>
      <c r="N102" s="1466"/>
      <c r="O102" s="1466"/>
      <c r="P102" s="1466"/>
      <c r="Q102" s="1466"/>
      <c r="R102" s="1466"/>
      <c r="S102" s="1466"/>
      <c r="T102" s="1466"/>
      <c r="U102" s="1466"/>
    </row>
    <row r="103" spans="1:36" x14ac:dyDescent="0.25">
      <c r="A103" s="20"/>
      <c r="B103" s="1" t="s">
        <v>811</v>
      </c>
      <c r="E103" s="1"/>
      <c r="F103" s="1"/>
      <c r="G103" s="1"/>
      <c r="S103" s="17"/>
      <c r="T103" s="17"/>
      <c r="U103" s="17"/>
    </row>
    <row r="104" spans="1:36" x14ac:dyDescent="0.25">
      <c r="B104" s="192"/>
      <c r="C104" s="192"/>
      <c r="D104" s="192"/>
      <c r="E104" s="192"/>
      <c r="F104" s="192"/>
      <c r="G104" s="192"/>
    </row>
    <row r="105" spans="1:36" ht="15.75" customHeight="1" x14ac:dyDescent="0.25">
      <c r="A105" s="20"/>
      <c r="B105" s="499" t="s">
        <v>834</v>
      </c>
      <c r="C105" s="499"/>
      <c r="D105" s="499"/>
      <c r="E105" s="499"/>
      <c r="F105" s="499"/>
      <c r="G105" s="499"/>
      <c r="H105" s="499"/>
      <c r="I105" s="29"/>
      <c r="J105" s="29"/>
      <c r="K105" s="29"/>
      <c r="L105" s="1817" t="s">
        <v>833</v>
      </c>
      <c r="M105" s="1817"/>
      <c r="N105" s="1817"/>
      <c r="O105" s="1817"/>
    </row>
    <row r="106" spans="1:36" ht="15.75" customHeight="1" x14ac:dyDescent="0.25">
      <c r="A106" s="20"/>
      <c r="B106" s="1466"/>
      <c r="C106" s="1466"/>
      <c r="D106" s="1466"/>
      <c r="E106" s="1466"/>
      <c r="F106" s="1466"/>
      <c r="G106" s="1466"/>
    </row>
    <row r="107" spans="1:36" x14ac:dyDescent="0.25">
      <c r="A107" s="20"/>
    </row>
    <row r="108" spans="1:36" x14ac:dyDescent="0.25">
      <c r="A108" s="20"/>
    </row>
    <row r="109" spans="1:36" ht="33.75" customHeight="1" x14ac:dyDescent="0.25">
      <c r="E109" s="1"/>
      <c r="F109" s="1"/>
      <c r="G109" s="1"/>
    </row>
    <row r="110" spans="1:36" x14ac:dyDescent="0.25">
      <c r="A110" s="17"/>
    </row>
  </sheetData>
  <mergeCells count="18">
    <mergeCell ref="A6:AJ6"/>
    <mergeCell ref="B102:U102"/>
    <mergeCell ref="A16:A17"/>
    <mergeCell ref="B16:B17"/>
    <mergeCell ref="AJ17:AJ18"/>
    <mergeCell ref="W16:AJ16"/>
    <mergeCell ref="W17:Z17"/>
    <mergeCell ref="AE17:AI17"/>
    <mergeCell ref="A96:B96"/>
    <mergeCell ref="AH11:AJ11"/>
    <mergeCell ref="A14:AJ14"/>
    <mergeCell ref="B106:G106"/>
    <mergeCell ref="AA17:AD17"/>
    <mergeCell ref="M16:Q17"/>
    <mergeCell ref="R16:V17"/>
    <mergeCell ref="C16:G17"/>
    <mergeCell ref="H16:L17"/>
    <mergeCell ref="L105:O105"/>
  </mergeCells>
  <phoneticPr fontId="0" type="noConversion"/>
  <pageMargins left="0.7" right="0.7" top="0.75" bottom="0.75" header="0.3" footer="0.3"/>
  <pageSetup paperSize="9" scale="35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75"/>
  <sheetViews>
    <sheetView topLeftCell="A2" zoomScale="70" zoomScaleNormal="70" workbookViewId="0">
      <selection activeCell="J22" sqref="J22"/>
    </sheetView>
  </sheetViews>
  <sheetFormatPr defaultColWidth="9" defaultRowHeight="15.75" x14ac:dyDescent="0.25"/>
  <cols>
    <col min="1" max="1" width="9" style="1"/>
    <col min="2" max="2" width="34.875" style="1" customWidth="1"/>
    <col min="3" max="3" width="9.25" style="1" bestFit="1" customWidth="1"/>
    <col min="4" max="4" width="10.5" style="1" bestFit="1" customWidth="1"/>
    <col min="5" max="5" width="6.125" style="1" bestFit="1" customWidth="1"/>
    <col min="6" max="6" width="6.375" style="1" bestFit="1" customWidth="1"/>
    <col min="7" max="7" width="6.125" style="1" bestFit="1" customWidth="1"/>
    <col min="8" max="8" width="6.375" style="1" bestFit="1" customWidth="1"/>
    <col min="9" max="9" width="6.125" style="1" bestFit="1" customWidth="1"/>
    <col min="10" max="10" width="6.375" style="1" bestFit="1" customWidth="1"/>
    <col min="11" max="11" width="6.125" style="1" bestFit="1" customWidth="1"/>
    <col min="12" max="12" width="6.375" style="1" bestFit="1" customWidth="1"/>
    <col min="13" max="13" width="39.625" style="1" customWidth="1"/>
    <col min="14" max="16384" width="9" style="1"/>
  </cols>
  <sheetData>
    <row r="2" spans="1:15" x14ac:dyDescent="0.25">
      <c r="M2" s="4" t="s">
        <v>614</v>
      </c>
    </row>
    <row r="3" spans="1:15" hidden="1" x14ac:dyDescent="0.25">
      <c r="M3" s="4" t="s">
        <v>595</v>
      </c>
    </row>
    <row r="4" spans="1:15" hidden="1" x14ac:dyDescent="0.25">
      <c r="M4" s="4" t="s">
        <v>613</v>
      </c>
    </row>
    <row r="5" spans="1:15" hidden="1" x14ac:dyDescent="0.25">
      <c r="M5" s="4"/>
    </row>
    <row r="6" spans="1:15" ht="31.5" hidden="1" customHeight="1" x14ac:dyDescent="0.25">
      <c r="A6" s="1801" t="s">
        <v>9</v>
      </c>
      <c r="B6" s="1469"/>
      <c r="C6" s="1469"/>
      <c r="D6" s="1469"/>
      <c r="E6" s="1469"/>
      <c r="F6" s="1469"/>
      <c r="G6" s="1469"/>
      <c r="H6" s="1469"/>
      <c r="I6" s="1469"/>
      <c r="J6" s="1469"/>
      <c r="K6" s="1469"/>
      <c r="L6" s="1469"/>
      <c r="M6" s="1469"/>
      <c r="N6" s="1827"/>
      <c r="O6" s="1827"/>
    </row>
    <row r="7" spans="1:15" x14ac:dyDescent="0.25">
      <c r="A7" s="290"/>
      <c r="B7" s="290"/>
      <c r="C7" s="290"/>
      <c r="D7" s="290"/>
      <c r="E7" s="290"/>
      <c r="F7" s="290"/>
      <c r="G7" s="290"/>
      <c r="H7" s="290"/>
      <c r="I7" s="290"/>
      <c r="J7" s="290"/>
      <c r="K7" s="290"/>
      <c r="L7" s="290"/>
      <c r="M7" s="290"/>
      <c r="N7" s="19"/>
      <c r="O7" s="19"/>
    </row>
    <row r="8" spans="1:15" x14ac:dyDescent="0.25">
      <c r="M8" s="19" t="s">
        <v>596</v>
      </c>
    </row>
    <row r="9" spans="1:15" x14ac:dyDescent="0.25">
      <c r="M9" s="19" t="s">
        <v>196</v>
      </c>
    </row>
    <row r="10" spans="1:15" x14ac:dyDescent="0.25">
      <c r="M10" s="19"/>
    </row>
    <row r="11" spans="1:15" x14ac:dyDescent="0.25">
      <c r="M11" s="500" t="s">
        <v>252</v>
      </c>
    </row>
    <row r="12" spans="1:15" x14ac:dyDescent="0.25">
      <c r="M12" s="19" t="s">
        <v>253</v>
      </c>
    </row>
    <row r="13" spans="1:15" x14ac:dyDescent="0.25">
      <c r="M13" s="4" t="s">
        <v>600</v>
      </c>
    </row>
    <row r="14" spans="1:15" x14ac:dyDescent="0.25">
      <c r="M14" s="4"/>
    </row>
    <row r="15" spans="1:15" x14ac:dyDescent="0.25">
      <c r="A15" s="1801" t="s">
        <v>411</v>
      </c>
      <c r="B15" s="1469"/>
      <c r="C15" s="1469"/>
      <c r="D15" s="1469"/>
      <c r="E15" s="1469"/>
      <c r="F15" s="1469"/>
      <c r="G15" s="1469"/>
      <c r="H15" s="1469"/>
      <c r="I15" s="1469"/>
      <c r="J15" s="1469"/>
      <c r="K15" s="1469"/>
      <c r="L15" s="1469"/>
      <c r="M15" s="1469"/>
    </row>
    <row r="16" spans="1:15" ht="16.5" thickBot="1" x14ac:dyDescent="0.3">
      <c r="A16" s="16"/>
      <c r="M16" s="4"/>
      <c r="N16" s="19"/>
      <c r="O16" s="19"/>
    </row>
    <row r="17" spans="1:15" ht="32.25" customHeight="1" x14ac:dyDescent="0.25">
      <c r="A17" s="1566" t="s">
        <v>305</v>
      </c>
      <c r="B17" s="1569" t="s">
        <v>306</v>
      </c>
      <c r="C17" s="1569" t="s">
        <v>808</v>
      </c>
      <c r="D17" s="1569"/>
      <c r="E17" s="1569"/>
      <c r="F17" s="1569"/>
      <c r="G17" s="1569"/>
      <c r="H17" s="1569"/>
      <c r="I17" s="1569"/>
      <c r="J17" s="1569"/>
      <c r="K17" s="1569"/>
      <c r="L17" s="1569"/>
      <c r="M17" s="1563" t="s">
        <v>307</v>
      </c>
    </row>
    <row r="18" spans="1:15" x14ac:dyDescent="0.25">
      <c r="A18" s="1567"/>
      <c r="B18" s="1560"/>
      <c r="C18" s="1560" t="s">
        <v>308</v>
      </c>
      <c r="D18" s="1560"/>
      <c r="E18" s="1560" t="s">
        <v>309</v>
      </c>
      <c r="F18" s="1560"/>
      <c r="G18" s="1560" t="s">
        <v>310</v>
      </c>
      <c r="H18" s="1560"/>
      <c r="I18" s="1560" t="s">
        <v>311</v>
      </c>
      <c r="J18" s="1560"/>
      <c r="K18" s="1560" t="s">
        <v>312</v>
      </c>
      <c r="L18" s="1560"/>
      <c r="M18" s="1564"/>
    </row>
    <row r="19" spans="1:15" ht="16.5" thickBot="1" x14ac:dyDescent="0.3">
      <c r="A19" s="1568"/>
      <c r="B19" s="1570"/>
      <c r="C19" s="102" t="s">
        <v>415</v>
      </c>
      <c r="D19" s="102" t="s">
        <v>429</v>
      </c>
      <c r="E19" s="102" t="s">
        <v>313</v>
      </c>
      <c r="F19" s="102" t="s">
        <v>314</v>
      </c>
      <c r="G19" s="102" t="s">
        <v>313</v>
      </c>
      <c r="H19" s="102" t="s">
        <v>314</v>
      </c>
      <c r="I19" s="102" t="s">
        <v>313</v>
      </c>
      <c r="J19" s="102" t="s">
        <v>314</v>
      </c>
      <c r="K19" s="102" t="s">
        <v>313</v>
      </c>
      <c r="L19" s="102" t="s">
        <v>314</v>
      </c>
      <c r="M19" s="1565"/>
    </row>
    <row r="20" spans="1:15" x14ac:dyDescent="0.25">
      <c r="A20" s="87">
        <v>1</v>
      </c>
      <c r="B20" s="224" t="s">
        <v>316</v>
      </c>
      <c r="C20" s="88">
        <f>C21+C28+C32+C35</f>
        <v>63.999999999999993</v>
      </c>
      <c r="D20" s="88">
        <f t="shared" ref="D20:L20" si="0">D21+D28+D32+D35</f>
        <v>10.4</v>
      </c>
      <c r="E20" s="88">
        <f t="shared" si="0"/>
        <v>0</v>
      </c>
      <c r="F20" s="88">
        <f t="shared" si="0"/>
        <v>0</v>
      </c>
      <c r="G20" s="88">
        <f t="shared" si="0"/>
        <v>6.7</v>
      </c>
      <c r="H20" s="88">
        <f t="shared" si="0"/>
        <v>4.2</v>
      </c>
      <c r="I20" s="88">
        <f t="shared" si="0"/>
        <v>46.099999999999994</v>
      </c>
      <c r="J20" s="88">
        <f t="shared" si="0"/>
        <v>3.9</v>
      </c>
      <c r="K20" s="88">
        <f t="shared" si="0"/>
        <v>11.2</v>
      </c>
      <c r="L20" s="88">
        <f t="shared" si="0"/>
        <v>2.2999999999999998</v>
      </c>
      <c r="M20" s="96"/>
      <c r="N20" s="8"/>
      <c r="O20" s="8"/>
    </row>
    <row r="21" spans="1:15" ht="31.5" x14ac:dyDescent="0.25">
      <c r="A21" s="484" t="s">
        <v>292</v>
      </c>
      <c r="B21" s="213" t="s">
        <v>317</v>
      </c>
      <c r="C21" s="213">
        <f>SUM(E21,G21,I21,K21)</f>
        <v>59.399999999999991</v>
      </c>
      <c r="D21" s="213">
        <f>SUM(F21,H21,J21,L21)</f>
        <v>3.9</v>
      </c>
      <c r="E21" s="213">
        <f>SUM(E22:E24)</f>
        <v>0</v>
      </c>
      <c r="F21" s="213">
        <f t="shared" ref="F21:L21" si="1">SUM(F22:F24)</f>
        <v>0</v>
      </c>
      <c r="G21" s="213">
        <f t="shared" si="1"/>
        <v>6.4</v>
      </c>
      <c r="H21" s="213">
        <f t="shared" si="1"/>
        <v>3.9</v>
      </c>
      <c r="I21" s="213">
        <f t="shared" si="1"/>
        <v>42.699999999999996</v>
      </c>
      <c r="J21" s="213">
        <f t="shared" si="1"/>
        <v>0</v>
      </c>
      <c r="K21" s="213">
        <f t="shared" si="1"/>
        <v>10.299999999999999</v>
      </c>
      <c r="L21" s="213">
        <f t="shared" si="1"/>
        <v>0</v>
      </c>
      <c r="M21" s="11"/>
    </row>
    <row r="22" spans="1:15" ht="47.25" x14ac:dyDescent="0.25">
      <c r="A22" s="209" t="s">
        <v>318</v>
      </c>
      <c r="B22" s="5" t="s">
        <v>342</v>
      </c>
      <c r="C22" s="5">
        <f t="shared" ref="C22:C27" si="2">E22+G22+I22+K22</f>
        <v>8.9</v>
      </c>
      <c r="D22" s="5">
        <f>SUM(F22,H22,J22,L22)</f>
        <v>3.9</v>
      </c>
      <c r="E22" s="5">
        <v>0</v>
      </c>
      <c r="F22" s="5">
        <v>0</v>
      </c>
      <c r="G22" s="5">
        <v>4.5</v>
      </c>
      <c r="H22" s="5">
        <v>3.9</v>
      </c>
      <c r="I22" s="5">
        <v>3.8</v>
      </c>
      <c r="J22" s="5">
        <v>0</v>
      </c>
      <c r="K22" s="5">
        <v>0.6</v>
      </c>
      <c r="L22" s="6"/>
      <c r="M22" s="7" t="s">
        <v>604</v>
      </c>
    </row>
    <row r="23" spans="1:15" x14ac:dyDescent="0.25">
      <c r="A23" s="209" t="s">
        <v>335</v>
      </c>
      <c r="B23" s="5" t="s">
        <v>343</v>
      </c>
      <c r="C23" s="5">
        <f t="shared" si="2"/>
        <v>0</v>
      </c>
      <c r="D23" s="5">
        <f>SUM(F23,H23,J23,L23)</f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11"/>
    </row>
    <row r="24" spans="1:15" ht="47.25" x14ac:dyDescent="0.25">
      <c r="A24" s="209" t="s">
        <v>339</v>
      </c>
      <c r="B24" s="5" t="s">
        <v>401</v>
      </c>
      <c r="C24" s="5">
        <f t="shared" si="2"/>
        <v>50.5</v>
      </c>
      <c r="D24" s="5">
        <f>SUM(F24,H24,J24,L24)</f>
        <v>0</v>
      </c>
      <c r="E24" s="6">
        <v>0</v>
      </c>
      <c r="F24" s="6">
        <v>0</v>
      </c>
      <c r="G24" s="6">
        <v>1.9</v>
      </c>
      <c r="H24" s="6">
        <v>0</v>
      </c>
      <c r="I24" s="6">
        <v>38.9</v>
      </c>
      <c r="J24" s="6">
        <v>0</v>
      </c>
      <c r="K24" s="6">
        <v>9.6999999999999993</v>
      </c>
      <c r="L24" s="6">
        <v>0</v>
      </c>
      <c r="M24" s="7" t="s">
        <v>605</v>
      </c>
    </row>
    <row r="25" spans="1:15" ht="31.5" x14ac:dyDescent="0.25">
      <c r="A25" s="209" t="s">
        <v>340</v>
      </c>
      <c r="B25" s="5" t="s">
        <v>402</v>
      </c>
      <c r="C25" s="5">
        <f t="shared" si="2"/>
        <v>0</v>
      </c>
      <c r="D25" s="5">
        <f>SUM(F25,H25,J25,L25)</f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11"/>
    </row>
    <row r="26" spans="1:15" ht="47.25" x14ac:dyDescent="0.25">
      <c r="A26" s="209" t="s">
        <v>341</v>
      </c>
      <c r="B26" s="5" t="s">
        <v>403</v>
      </c>
      <c r="C26" s="5">
        <f t="shared" si="2"/>
        <v>50.5</v>
      </c>
      <c r="D26" s="5">
        <f>SUM(F26,H26,J26,L26)</f>
        <v>0</v>
      </c>
      <c r="E26" s="5">
        <f t="shared" ref="E26:L26" si="3">E24</f>
        <v>0</v>
      </c>
      <c r="F26" s="5">
        <f t="shared" si="3"/>
        <v>0</v>
      </c>
      <c r="G26" s="5">
        <f t="shared" si="3"/>
        <v>1.9</v>
      </c>
      <c r="H26" s="5">
        <f t="shared" si="3"/>
        <v>0</v>
      </c>
      <c r="I26" s="5">
        <f t="shared" si="3"/>
        <v>38.9</v>
      </c>
      <c r="J26" s="5">
        <f t="shared" si="3"/>
        <v>0</v>
      </c>
      <c r="K26" s="5">
        <f t="shared" si="3"/>
        <v>9.6999999999999993</v>
      </c>
      <c r="L26" s="5">
        <f t="shared" si="3"/>
        <v>0</v>
      </c>
      <c r="M26" s="7" t="s">
        <v>605</v>
      </c>
    </row>
    <row r="27" spans="1:15" x14ac:dyDescent="0.25">
      <c r="A27" s="209" t="s">
        <v>639</v>
      </c>
      <c r="B27" s="5" t="s">
        <v>622</v>
      </c>
      <c r="C27" s="5">
        <f t="shared" si="2"/>
        <v>0</v>
      </c>
      <c r="D27" s="5"/>
      <c r="E27" s="5"/>
      <c r="F27" s="5"/>
      <c r="G27" s="5"/>
      <c r="H27" s="5"/>
      <c r="I27" s="5"/>
      <c r="J27" s="5"/>
      <c r="K27" s="6"/>
      <c r="L27" s="6"/>
      <c r="M27" s="11"/>
    </row>
    <row r="28" spans="1:15" x14ac:dyDescent="0.25">
      <c r="A28" s="484" t="s">
        <v>293</v>
      </c>
      <c r="B28" s="213" t="s">
        <v>319</v>
      </c>
      <c r="C28" s="213">
        <f>SUM(C29:C31)</f>
        <v>4.5999999999999996</v>
      </c>
      <c r="D28" s="213">
        <f t="shared" ref="D28:L28" si="4">SUM(D29:D31)</f>
        <v>6.5</v>
      </c>
      <c r="E28" s="213">
        <f t="shared" si="4"/>
        <v>0</v>
      </c>
      <c r="F28" s="213">
        <f t="shared" si="4"/>
        <v>0</v>
      </c>
      <c r="G28" s="213">
        <f t="shared" si="4"/>
        <v>0.3</v>
      </c>
      <c r="H28" s="213">
        <f t="shared" si="4"/>
        <v>0.3</v>
      </c>
      <c r="I28" s="213">
        <f t="shared" si="4"/>
        <v>3.4</v>
      </c>
      <c r="J28" s="213">
        <f t="shared" si="4"/>
        <v>3.9</v>
      </c>
      <c r="K28" s="213">
        <f t="shared" si="4"/>
        <v>0.9</v>
      </c>
      <c r="L28" s="213">
        <f t="shared" si="4"/>
        <v>2.2999999999999998</v>
      </c>
      <c r="M28" s="11"/>
    </row>
    <row r="29" spans="1:15" x14ac:dyDescent="0.25">
      <c r="A29" s="209" t="s">
        <v>623</v>
      </c>
      <c r="B29" s="5" t="s">
        <v>626</v>
      </c>
      <c r="C29" s="5">
        <f t="shared" ref="C29:D33" si="5">SUM(E29,G29,I29,K29)</f>
        <v>4.5999999999999996</v>
      </c>
      <c r="D29" s="5">
        <f t="shared" si="5"/>
        <v>6.5</v>
      </c>
      <c r="E29" s="5">
        <v>0</v>
      </c>
      <c r="F29" s="5">
        <v>0</v>
      </c>
      <c r="G29" s="5">
        <v>0.3</v>
      </c>
      <c r="H29" s="5">
        <v>0.3</v>
      </c>
      <c r="I29" s="5">
        <v>3.4</v>
      </c>
      <c r="J29" s="5">
        <v>3.9</v>
      </c>
      <c r="K29" s="6">
        <v>0.9</v>
      </c>
      <c r="L29" s="6">
        <v>2.2999999999999998</v>
      </c>
      <c r="M29" s="11"/>
    </row>
    <row r="30" spans="1:15" x14ac:dyDescent="0.25">
      <c r="A30" s="209" t="s">
        <v>624</v>
      </c>
      <c r="B30" s="5" t="s">
        <v>627</v>
      </c>
      <c r="C30" s="5">
        <f t="shared" si="5"/>
        <v>0</v>
      </c>
      <c r="D30" s="5">
        <f t="shared" si="5"/>
        <v>0</v>
      </c>
      <c r="E30" s="5"/>
      <c r="F30" s="5"/>
      <c r="G30" s="5"/>
      <c r="H30" s="5"/>
      <c r="I30" s="5"/>
      <c r="J30" s="5"/>
      <c r="K30" s="6"/>
      <c r="L30" s="6"/>
      <c r="M30" s="11"/>
    </row>
    <row r="31" spans="1:15" ht="31.5" x14ac:dyDescent="0.25">
      <c r="A31" s="209" t="s">
        <v>625</v>
      </c>
      <c r="B31" s="5" t="s">
        <v>628</v>
      </c>
      <c r="C31" s="5">
        <f t="shared" si="5"/>
        <v>0</v>
      </c>
      <c r="D31" s="5">
        <f t="shared" si="5"/>
        <v>0</v>
      </c>
      <c r="E31" s="5"/>
      <c r="F31" s="5"/>
      <c r="G31" s="5"/>
      <c r="H31" s="5"/>
      <c r="I31" s="5"/>
      <c r="J31" s="5"/>
      <c r="K31" s="6"/>
      <c r="L31" s="6"/>
      <c r="M31" s="11"/>
    </row>
    <row r="32" spans="1:15" x14ac:dyDescent="0.25">
      <c r="A32" s="484" t="s">
        <v>304</v>
      </c>
      <c r="B32" s="213" t="s">
        <v>320</v>
      </c>
      <c r="C32" s="213">
        <f t="shared" si="5"/>
        <v>0</v>
      </c>
      <c r="D32" s="213">
        <f t="shared" si="5"/>
        <v>0</v>
      </c>
      <c r="E32" s="213"/>
      <c r="F32" s="213"/>
      <c r="G32" s="213"/>
      <c r="H32" s="213"/>
      <c r="I32" s="213"/>
      <c r="J32" s="213"/>
      <c r="K32" s="26"/>
      <c r="L32" s="26"/>
      <c r="M32" s="11"/>
    </row>
    <row r="33" spans="1:13" x14ac:dyDescent="0.25">
      <c r="A33" s="484" t="s">
        <v>322</v>
      </c>
      <c r="B33" s="213" t="s">
        <v>323</v>
      </c>
      <c r="C33" s="213">
        <f t="shared" si="5"/>
        <v>0</v>
      </c>
      <c r="D33" s="213">
        <f t="shared" si="5"/>
        <v>0</v>
      </c>
      <c r="E33" s="213"/>
      <c r="F33" s="213"/>
      <c r="G33" s="213"/>
      <c r="H33" s="213"/>
      <c r="I33" s="213"/>
      <c r="J33" s="213"/>
      <c r="K33" s="26"/>
      <c r="L33" s="26"/>
      <c r="M33" s="11"/>
    </row>
    <row r="34" spans="1:13" x14ac:dyDescent="0.25">
      <c r="A34" s="209" t="s">
        <v>324</v>
      </c>
      <c r="B34" s="5" t="s">
        <v>404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6">
        <v>0</v>
      </c>
      <c r="L34" s="6">
        <v>0</v>
      </c>
      <c r="M34" s="11"/>
    </row>
    <row r="35" spans="1:13" ht="32.25" thickBot="1" x14ac:dyDescent="0.3">
      <c r="A35" s="216" t="s">
        <v>502</v>
      </c>
      <c r="B35" s="217" t="s">
        <v>635</v>
      </c>
      <c r="C35" s="217"/>
      <c r="D35" s="217"/>
      <c r="E35" s="217"/>
      <c r="F35" s="217"/>
      <c r="G35" s="217"/>
      <c r="H35" s="217"/>
      <c r="I35" s="217"/>
      <c r="J35" s="217"/>
      <c r="K35" s="93"/>
      <c r="L35" s="93"/>
      <c r="M35" s="35"/>
    </row>
    <row r="36" spans="1:13" x14ac:dyDescent="0.25">
      <c r="A36" s="485" t="s">
        <v>294</v>
      </c>
      <c r="B36" s="224" t="s">
        <v>405</v>
      </c>
      <c r="C36" s="224">
        <f>SUM(E36,G36,I36,K36)</f>
        <v>0</v>
      </c>
      <c r="D36" s="224">
        <f>SUM(D37:D43)</f>
        <v>0</v>
      </c>
      <c r="E36" s="224">
        <f t="shared" ref="E36:L36" si="6">SUM(E37:E43)</f>
        <v>0</v>
      </c>
      <c r="F36" s="224">
        <f t="shared" si="6"/>
        <v>0</v>
      </c>
      <c r="G36" s="224">
        <f t="shared" si="6"/>
        <v>0</v>
      </c>
      <c r="H36" s="224">
        <f t="shared" si="6"/>
        <v>0</v>
      </c>
      <c r="I36" s="224">
        <f t="shared" si="6"/>
        <v>0</v>
      </c>
      <c r="J36" s="224">
        <f t="shared" si="6"/>
        <v>0</v>
      </c>
      <c r="K36" s="224">
        <f t="shared" si="6"/>
        <v>0</v>
      </c>
      <c r="L36" s="224">
        <f t="shared" si="6"/>
        <v>0</v>
      </c>
      <c r="M36" s="227"/>
    </row>
    <row r="37" spans="1:13" x14ac:dyDescent="0.25">
      <c r="A37" s="209" t="s">
        <v>295</v>
      </c>
      <c r="B37" s="5" t="s">
        <v>416</v>
      </c>
      <c r="C37" s="226">
        <f t="shared" ref="C37:C43" si="7">SUM(E37,G37,I37,K37)</f>
        <v>0</v>
      </c>
      <c r="D37" s="5"/>
      <c r="E37" s="5"/>
      <c r="F37" s="5"/>
      <c r="G37" s="5"/>
      <c r="H37" s="5"/>
      <c r="I37" s="5"/>
      <c r="J37" s="5"/>
      <c r="K37" s="6"/>
      <c r="L37" s="6"/>
      <c r="M37" s="11"/>
    </row>
    <row r="38" spans="1:13" x14ac:dyDescent="0.25">
      <c r="A38" s="209" t="s">
        <v>296</v>
      </c>
      <c r="B38" s="5" t="s">
        <v>412</v>
      </c>
      <c r="C38" s="226">
        <f t="shared" si="7"/>
        <v>0</v>
      </c>
      <c r="D38" s="5"/>
      <c r="E38" s="5"/>
      <c r="F38" s="5"/>
      <c r="G38" s="5"/>
      <c r="H38" s="5"/>
      <c r="I38" s="5"/>
      <c r="J38" s="5"/>
      <c r="K38" s="6"/>
      <c r="L38" s="6"/>
      <c r="M38" s="11"/>
    </row>
    <row r="39" spans="1:13" ht="21.75" customHeight="1" x14ac:dyDescent="0.25">
      <c r="A39" s="215" t="s">
        <v>297</v>
      </c>
      <c r="B39" s="5" t="s">
        <v>413</v>
      </c>
      <c r="C39" s="226">
        <f t="shared" si="7"/>
        <v>0</v>
      </c>
      <c r="D39" s="10"/>
      <c r="E39" s="10"/>
      <c r="F39" s="10"/>
      <c r="G39" s="202"/>
      <c r="H39" s="202"/>
      <c r="I39" s="202"/>
      <c r="J39" s="202"/>
      <c r="K39" s="202"/>
      <c r="L39" s="202"/>
      <c r="M39" s="203"/>
    </row>
    <row r="40" spans="1:13" x14ac:dyDescent="0.25">
      <c r="A40" s="215" t="s">
        <v>298</v>
      </c>
      <c r="B40" s="5" t="s">
        <v>325</v>
      </c>
      <c r="C40" s="226">
        <f t="shared" si="7"/>
        <v>0</v>
      </c>
      <c r="D40" s="10"/>
      <c r="E40" s="10"/>
      <c r="F40" s="10"/>
      <c r="G40" s="202"/>
      <c r="H40" s="202"/>
      <c r="I40" s="202"/>
      <c r="J40" s="202"/>
      <c r="K40" s="202"/>
      <c r="L40" s="202"/>
      <c r="M40" s="203"/>
    </row>
    <row r="41" spans="1:13" x14ac:dyDescent="0.25">
      <c r="A41" s="209" t="s">
        <v>345</v>
      </c>
      <c r="B41" s="5" t="s">
        <v>338</v>
      </c>
      <c r="C41" s="226">
        <f t="shared" si="7"/>
        <v>0</v>
      </c>
      <c r="D41" s="10"/>
      <c r="E41" s="10"/>
      <c r="F41" s="10"/>
      <c r="G41" s="202"/>
      <c r="H41" s="202"/>
      <c r="I41" s="202"/>
      <c r="J41" s="202"/>
      <c r="K41" s="202"/>
      <c r="L41" s="202"/>
      <c r="M41" s="203"/>
    </row>
    <row r="42" spans="1:13" x14ac:dyDescent="0.25">
      <c r="A42" s="209" t="s">
        <v>398</v>
      </c>
      <c r="B42" s="5" t="s">
        <v>630</v>
      </c>
      <c r="C42" s="226">
        <f t="shared" si="7"/>
        <v>0</v>
      </c>
      <c r="D42" s="10"/>
      <c r="E42" s="10"/>
      <c r="F42" s="10"/>
      <c r="G42" s="202"/>
      <c r="H42" s="202"/>
      <c r="I42" s="202"/>
      <c r="J42" s="202"/>
      <c r="K42" s="202"/>
      <c r="L42" s="202"/>
      <c r="M42" s="203"/>
    </row>
    <row r="43" spans="1:13" ht="16.5" thickBot="1" x14ac:dyDescent="0.3">
      <c r="A43" s="216" t="s">
        <v>629</v>
      </c>
      <c r="B43" s="217" t="s">
        <v>326</v>
      </c>
      <c r="C43" s="226">
        <f t="shared" si="7"/>
        <v>0</v>
      </c>
      <c r="D43" s="34"/>
      <c r="E43" s="34"/>
      <c r="F43" s="34"/>
      <c r="G43" s="204"/>
      <c r="H43" s="204"/>
      <c r="I43" s="204"/>
      <c r="J43" s="204"/>
      <c r="K43" s="204"/>
      <c r="L43" s="204"/>
      <c r="M43" s="205"/>
    </row>
    <row r="44" spans="1:13" ht="31.5" x14ac:dyDescent="0.25">
      <c r="A44" s="223"/>
      <c r="B44" s="224" t="s">
        <v>315</v>
      </c>
      <c r="C44" s="224">
        <f>SUM(E44,G44,I44,K44)</f>
        <v>64</v>
      </c>
      <c r="D44" s="213">
        <f>SUM(F44,H44,J44,L44)</f>
        <v>10.399999999999999</v>
      </c>
      <c r="E44" s="486">
        <f>SUM(E36,E20)</f>
        <v>0</v>
      </c>
      <c r="F44" s="486">
        <f t="shared" ref="F44:L44" si="8">SUM(F36,F20)</f>
        <v>0</v>
      </c>
      <c r="G44" s="486">
        <f t="shared" si="8"/>
        <v>6.7</v>
      </c>
      <c r="H44" s="486">
        <f t="shared" si="8"/>
        <v>4.2</v>
      </c>
      <c r="I44" s="486">
        <f t="shared" si="8"/>
        <v>46.099999999999994</v>
      </c>
      <c r="J44" s="486">
        <f t="shared" si="8"/>
        <v>3.9</v>
      </c>
      <c r="K44" s="486">
        <f t="shared" si="8"/>
        <v>11.2</v>
      </c>
      <c r="L44" s="486">
        <f t="shared" si="8"/>
        <v>2.2999999999999998</v>
      </c>
      <c r="M44" s="225"/>
    </row>
    <row r="45" spans="1:13" x14ac:dyDescent="0.25">
      <c r="A45" s="9"/>
      <c r="B45" s="5" t="s">
        <v>617</v>
      </c>
      <c r="C45" s="10"/>
      <c r="D45" s="10"/>
      <c r="E45" s="10"/>
      <c r="F45" s="10"/>
      <c r="G45" s="202"/>
      <c r="H45" s="202"/>
      <c r="I45" s="202"/>
      <c r="J45" s="202"/>
      <c r="K45" s="202"/>
      <c r="L45" s="202"/>
      <c r="M45" s="203"/>
    </row>
    <row r="46" spans="1:13" x14ac:dyDescent="0.25">
      <c r="A46" s="9"/>
      <c r="B46" s="200" t="s">
        <v>618</v>
      </c>
      <c r="C46" s="10"/>
      <c r="D46" s="10"/>
      <c r="E46" s="10"/>
      <c r="F46" s="10"/>
      <c r="G46" s="202"/>
      <c r="H46" s="202"/>
      <c r="I46" s="202"/>
      <c r="J46" s="202"/>
      <c r="K46" s="202"/>
      <c r="L46" s="202"/>
      <c r="M46" s="203"/>
    </row>
    <row r="47" spans="1:13" ht="16.5" thickBot="1" x14ac:dyDescent="0.3">
      <c r="A47" s="117"/>
      <c r="B47" s="201" t="s">
        <v>619</v>
      </c>
      <c r="C47" s="34"/>
      <c r="D47" s="34"/>
      <c r="E47" s="34"/>
      <c r="F47" s="34"/>
      <c r="G47" s="204"/>
      <c r="H47" s="204"/>
      <c r="I47" s="204"/>
      <c r="J47" s="204"/>
      <c r="K47" s="204"/>
      <c r="L47" s="204"/>
      <c r="M47" s="205"/>
    </row>
    <row r="48" spans="1:13" x14ac:dyDescent="0.25">
      <c r="A48" s="14"/>
      <c r="B48" s="214"/>
      <c r="C48" s="37"/>
      <c r="D48" s="37"/>
      <c r="E48" s="37"/>
      <c r="F48" s="37"/>
      <c r="G48" s="13"/>
      <c r="H48" s="13"/>
      <c r="I48" s="13"/>
      <c r="J48" s="13"/>
      <c r="K48" s="13"/>
      <c r="L48" s="13"/>
      <c r="M48" s="13"/>
    </row>
    <row r="49" spans="1:15" x14ac:dyDescent="0.25">
      <c r="A49" s="14" t="s">
        <v>414</v>
      </c>
      <c r="C49" s="29"/>
      <c r="D49" s="29"/>
      <c r="E49" s="29"/>
      <c r="F49" s="29"/>
      <c r="G49" s="29"/>
      <c r="H49" s="29"/>
      <c r="I49" s="29"/>
      <c r="J49" s="29"/>
      <c r="K49" s="29"/>
      <c r="L49" s="29"/>
    </row>
    <row r="50" spans="1:15" x14ac:dyDescent="0.25">
      <c r="A50" s="14" t="s">
        <v>430</v>
      </c>
      <c r="C50" s="29"/>
      <c r="D50" s="29"/>
      <c r="E50" s="29"/>
      <c r="F50" s="29"/>
      <c r="G50" s="29"/>
      <c r="H50" s="29"/>
      <c r="I50" s="29"/>
      <c r="J50" s="29"/>
      <c r="K50" s="29"/>
      <c r="L50" s="29"/>
    </row>
    <row r="51" spans="1:15" x14ac:dyDescent="0.25">
      <c r="A51" s="14"/>
      <c r="C51" s="29"/>
      <c r="D51" s="29"/>
      <c r="E51" s="29"/>
      <c r="F51" s="29"/>
      <c r="G51" s="29"/>
      <c r="H51" s="29"/>
      <c r="I51" s="29"/>
      <c r="J51" s="29"/>
      <c r="K51" s="29"/>
      <c r="L51" s="29"/>
    </row>
    <row r="52" spans="1:15" x14ac:dyDescent="0.25">
      <c r="A52" s="37"/>
      <c r="B52" s="104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37"/>
      <c r="N52" s="13"/>
      <c r="O52" s="13"/>
    </row>
    <row r="53" spans="1:15" ht="18.75" x14ac:dyDescent="0.3">
      <c r="B53" s="513" t="s">
        <v>834</v>
      </c>
      <c r="C53" s="512"/>
      <c r="D53" s="512"/>
      <c r="E53" s="512"/>
      <c r="F53" s="512"/>
      <c r="G53" s="512"/>
      <c r="H53" s="1850" t="s">
        <v>833</v>
      </c>
      <c r="I53" s="1850"/>
      <c r="J53" s="1850"/>
      <c r="K53" s="1850"/>
      <c r="L53" s="29"/>
    </row>
    <row r="54" spans="1:15" x14ac:dyDescent="0.25">
      <c r="C54" s="29"/>
      <c r="D54" s="29"/>
      <c r="E54" s="29"/>
      <c r="F54" s="29"/>
      <c r="G54" s="29"/>
      <c r="H54" s="29"/>
      <c r="I54" s="29"/>
      <c r="J54" s="29"/>
      <c r="K54" s="29"/>
      <c r="L54" s="29"/>
    </row>
    <row r="55" spans="1:15" x14ac:dyDescent="0.25">
      <c r="C55" s="29"/>
      <c r="D55" s="29"/>
      <c r="E55" s="29"/>
      <c r="F55" s="29"/>
      <c r="G55" s="29"/>
      <c r="H55" s="29"/>
      <c r="I55" s="29"/>
      <c r="J55" s="29"/>
      <c r="K55" s="29"/>
      <c r="L55" s="29"/>
    </row>
    <row r="56" spans="1:15" x14ac:dyDescent="0.25">
      <c r="C56" s="29"/>
      <c r="D56" s="29"/>
      <c r="E56" s="29"/>
      <c r="F56" s="29"/>
      <c r="G56" s="29"/>
      <c r="H56" s="29"/>
      <c r="I56" s="29"/>
      <c r="J56" s="29"/>
      <c r="K56" s="29"/>
      <c r="L56" s="29"/>
    </row>
    <row r="57" spans="1:15" x14ac:dyDescent="0.25">
      <c r="C57" s="29"/>
      <c r="D57" s="29"/>
      <c r="E57" s="29"/>
      <c r="F57" s="29"/>
      <c r="G57" s="29"/>
      <c r="H57" s="29"/>
      <c r="I57" s="29"/>
      <c r="J57" s="29"/>
      <c r="K57" s="29"/>
      <c r="L57" s="29"/>
    </row>
    <row r="58" spans="1:15" x14ac:dyDescent="0.25">
      <c r="C58" s="29"/>
      <c r="D58" s="29"/>
      <c r="E58" s="29"/>
      <c r="F58" s="29"/>
      <c r="G58" s="29"/>
      <c r="H58" s="29"/>
      <c r="I58" s="29"/>
      <c r="J58" s="29"/>
      <c r="K58" s="29"/>
      <c r="L58" s="29"/>
    </row>
    <row r="59" spans="1:15" x14ac:dyDescent="0.25">
      <c r="C59" s="29"/>
      <c r="D59" s="29"/>
      <c r="E59" s="29"/>
      <c r="F59" s="29"/>
      <c r="G59" s="29"/>
      <c r="H59" s="29"/>
      <c r="I59" s="29"/>
      <c r="J59" s="29"/>
      <c r="K59" s="29"/>
      <c r="L59" s="29"/>
    </row>
    <row r="60" spans="1:15" x14ac:dyDescent="0.25">
      <c r="C60" s="29"/>
      <c r="D60" s="29"/>
      <c r="E60" s="29"/>
      <c r="F60" s="29"/>
      <c r="G60" s="29"/>
      <c r="H60" s="29"/>
      <c r="I60" s="29"/>
      <c r="J60" s="29"/>
      <c r="K60" s="29"/>
      <c r="L60" s="29"/>
    </row>
    <row r="61" spans="1:15" x14ac:dyDescent="0.25">
      <c r="C61" s="29"/>
      <c r="D61" s="29"/>
      <c r="E61" s="29"/>
      <c r="F61" s="29"/>
      <c r="G61" s="29"/>
      <c r="H61" s="29"/>
      <c r="I61" s="29"/>
      <c r="J61" s="29"/>
      <c r="K61" s="29"/>
      <c r="L61" s="29"/>
    </row>
    <row r="62" spans="1:15" x14ac:dyDescent="0.25">
      <c r="C62" s="29"/>
      <c r="D62" s="29"/>
      <c r="E62" s="29"/>
      <c r="F62" s="29"/>
      <c r="G62" s="29"/>
      <c r="H62" s="29"/>
      <c r="I62" s="29"/>
      <c r="J62" s="29"/>
      <c r="K62" s="29"/>
      <c r="L62" s="29"/>
    </row>
    <row r="63" spans="1:15" x14ac:dyDescent="0.25">
      <c r="C63" s="29"/>
      <c r="D63" s="29"/>
      <c r="E63" s="29"/>
      <c r="F63" s="29"/>
      <c r="G63" s="29"/>
      <c r="H63" s="29"/>
      <c r="I63" s="29"/>
      <c r="J63" s="29"/>
      <c r="K63" s="29"/>
      <c r="L63" s="29"/>
    </row>
    <row r="64" spans="1:15" x14ac:dyDescent="0.25">
      <c r="C64" s="29"/>
      <c r="D64" s="29"/>
      <c r="E64" s="29"/>
      <c r="F64" s="29"/>
      <c r="G64" s="29"/>
      <c r="H64" s="29"/>
      <c r="I64" s="29"/>
      <c r="J64" s="29"/>
      <c r="K64" s="29"/>
      <c r="L64" s="29"/>
    </row>
    <row r="65" spans="3:12" x14ac:dyDescent="0.25">
      <c r="C65" s="29"/>
      <c r="D65" s="29"/>
      <c r="E65" s="29"/>
      <c r="F65" s="29"/>
      <c r="G65" s="29"/>
      <c r="H65" s="29"/>
      <c r="I65" s="29"/>
      <c r="J65" s="29"/>
      <c r="K65" s="29"/>
      <c r="L65" s="29"/>
    </row>
    <row r="66" spans="3:12" x14ac:dyDescent="0.25">
      <c r="C66" s="90"/>
      <c r="D66" s="90"/>
      <c r="E66" s="90"/>
      <c r="F66" s="90"/>
      <c r="G66" s="90"/>
      <c r="H66" s="90"/>
      <c r="I66" s="90"/>
      <c r="J66" s="90"/>
      <c r="K66" s="90"/>
      <c r="L66" s="90"/>
    </row>
    <row r="68" spans="3:12" x14ac:dyDescent="0.25">
      <c r="F68" s="90"/>
      <c r="G68" s="90"/>
      <c r="H68" s="90"/>
      <c r="I68" s="90"/>
      <c r="J68" s="90"/>
      <c r="K68" s="90"/>
      <c r="L68" s="90"/>
    </row>
    <row r="69" spans="3:12" x14ac:dyDescent="0.25">
      <c r="H69" s="29"/>
      <c r="I69" s="29"/>
      <c r="J69" s="29"/>
      <c r="K69" s="29"/>
      <c r="L69" s="29"/>
    </row>
    <row r="70" spans="3:12" x14ac:dyDescent="0.25">
      <c r="C70" s="29"/>
      <c r="D70" s="29"/>
      <c r="E70" s="29"/>
      <c r="F70" s="29"/>
      <c r="G70" s="29"/>
      <c r="H70" s="29"/>
      <c r="I70" s="29"/>
      <c r="J70" s="29"/>
      <c r="K70" s="29"/>
      <c r="L70" s="29"/>
    </row>
    <row r="71" spans="3:12" x14ac:dyDescent="0.25">
      <c r="C71" s="29"/>
      <c r="D71" s="29"/>
      <c r="E71" s="29"/>
      <c r="F71" s="29"/>
      <c r="G71" s="29"/>
      <c r="H71" s="29"/>
      <c r="I71" s="29"/>
      <c r="J71" s="29"/>
      <c r="K71" s="29"/>
      <c r="L71" s="29"/>
    </row>
    <row r="73" spans="3:12" x14ac:dyDescent="0.25">
      <c r="F73" s="22"/>
      <c r="G73" s="22"/>
      <c r="H73" s="22"/>
    </row>
    <row r="74" spans="3:12" x14ac:dyDescent="0.25">
      <c r="C74" s="24"/>
      <c r="F74" s="25"/>
      <c r="H74" s="23"/>
      <c r="I74" s="23"/>
      <c r="J74" s="23"/>
      <c r="L74" s="32"/>
    </row>
    <row r="75" spans="3:12" x14ac:dyDescent="0.25">
      <c r="C75" s="16"/>
      <c r="H75" s="16"/>
    </row>
  </sheetData>
  <mergeCells count="13">
    <mergeCell ref="H53:K53"/>
    <mergeCell ref="K18:L18"/>
    <mergeCell ref="A6:M6"/>
    <mergeCell ref="N6:O6"/>
    <mergeCell ref="A17:A19"/>
    <mergeCell ref="B17:B19"/>
    <mergeCell ref="C17:L17"/>
    <mergeCell ref="M17:M19"/>
    <mergeCell ref="C18:D18"/>
    <mergeCell ref="E18:F18"/>
    <mergeCell ref="G18:H18"/>
    <mergeCell ref="I18:J18"/>
    <mergeCell ref="A15:M15"/>
  </mergeCells>
  <phoneticPr fontId="0" type="noConversion"/>
  <pageMargins left="0.7" right="0.7" top="0.75" bottom="0.75" header="0.3" footer="0.3"/>
  <pageSetup paperSize="9" scale="53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75"/>
  <sheetViews>
    <sheetView topLeftCell="A26" zoomScale="70" zoomScaleNormal="70" workbookViewId="0">
      <selection activeCell="F32" sqref="F32:K32"/>
    </sheetView>
  </sheetViews>
  <sheetFormatPr defaultColWidth="9" defaultRowHeight="15.75" x14ac:dyDescent="0.25"/>
  <cols>
    <col min="1" max="1" width="9" style="1"/>
    <col min="2" max="2" width="34.875" style="1" customWidth="1"/>
    <col min="3" max="3" width="9.25" style="1" bestFit="1" customWidth="1"/>
    <col min="4" max="4" width="10.5" style="1" bestFit="1" customWidth="1"/>
    <col min="5" max="5" width="6.125" style="1" bestFit="1" customWidth="1"/>
    <col min="6" max="6" width="6.375" style="1" bestFit="1" customWidth="1"/>
    <col min="7" max="7" width="6.125" style="1" bestFit="1" customWidth="1"/>
    <col min="8" max="8" width="6.375" style="1" bestFit="1" customWidth="1"/>
    <col min="9" max="9" width="6.125" style="1" bestFit="1" customWidth="1"/>
    <col min="10" max="10" width="6.375" style="1" bestFit="1" customWidth="1"/>
    <col min="11" max="11" width="6.125" style="1" bestFit="1" customWidth="1"/>
    <col min="12" max="12" width="6.375" style="1" bestFit="1" customWidth="1"/>
    <col min="13" max="13" width="39.625" style="1" customWidth="1"/>
    <col min="14" max="16384" width="9" style="1"/>
  </cols>
  <sheetData>
    <row r="2" spans="1:15" x14ac:dyDescent="0.25">
      <c r="M2" s="4" t="s">
        <v>614</v>
      </c>
    </row>
    <row r="3" spans="1:15" hidden="1" x14ac:dyDescent="0.25">
      <c r="M3" s="4" t="s">
        <v>595</v>
      </c>
    </row>
    <row r="4" spans="1:15" hidden="1" x14ac:dyDescent="0.25">
      <c r="M4" s="4" t="s">
        <v>613</v>
      </c>
    </row>
    <row r="5" spans="1:15" hidden="1" x14ac:dyDescent="0.25">
      <c r="M5" s="4"/>
    </row>
    <row r="6" spans="1:15" ht="31.5" hidden="1" customHeight="1" x14ac:dyDescent="0.25">
      <c r="A6" s="1801" t="s">
        <v>9</v>
      </c>
      <c r="B6" s="1469"/>
      <c r="C6" s="1469"/>
      <c r="D6" s="1469"/>
      <c r="E6" s="1469"/>
      <c r="F6" s="1469"/>
      <c r="G6" s="1469"/>
      <c r="H6" s="1469"/>
      <c r="I6" s="1469"/>
      <c r="J6" s="1469"/>
      <c r="K6" s="1469"/>
      <c r="L6" s="1469"/>
      <c r="M6" s="1469"/>
      <c r="N6" s="1827"/>
      <c r="O6" s="1827"/>
    </row>
    <row r="7" spans="1:15" x14ac:dyDescent="0.25">
      <c r="A7" s="290"/>
      <c r="B7" s="290"/>
      <c r="C7" s="290"/>
      <c r="D7" s="290"/>
      <c r="E7" s="290"/>
      <c r="F7" s="290"/>
      <c r="G7" s="290"/>
      <c r="H7" s="290"/>
      <c r="I7" s="290"/>
      <c r="J7" s="290"/>
      <c r="K7" s="290"/>
      <c r="L7" s="290"/>
      <c r="M7" s="290"/>
      <c r="N7" s="19"/>
      <c r="O7" s="19"/>
    </row>
    <row r="8" spans="1:15" x14ac:dyDescent="0.25">
      <c r="M8" s="19" t="s">
        <v>596</v>
      </c>
    </row>
    <row r="9" spans="1:15" x14ac:dyDescent="0.25">
      <c r="M9" s="19" t="s">
        <v>196</v>
      </c>
    </row>
    <row r="10" spans="1:15" x14ac:dyDescent="0.25">
      <c r="M10" s="19"/>
    </row>
    <row r="11" spans="1:15" x14ac:dyDescent="0.25">
      <c r="M11" s="500" t="s">
        <v>252</v>
      </c>
    </row>
    <row r="12" spans="1:15" x14ac:dyDescent="0.25">
      <c r="M12" s="19" t="s">
        <v>526</v>
      </c>
    </row>
    <row r="13" spans="1:15" x14ac:dyDescent="0.25">
      <c r="M13" s="4" t="s">
        <v>600</v>
      </c>
    </row>
    <row r="14" spans="1:15" x14ac:dyDescent="0.25">
      <c r="M14" s="4"/>
    </row>
    <row r="15" spans="1:15" x14ac:dyDescent="0.25">
      <c r="A15" s="1801" t="s">
        <v>527</v>
      </c>
      <c r="B15" s="1469"/>
      <c r="C15" s="1469"/>
      <c r="D15" s="1469"/>
      <c r="E15" s="1469"/>
      <c r="F15" s="1469"/>
      <c r="G15" s="1469"/>
      <c r="H15" s="1469"/>
      <c r="I15" s="1469"/>
      <c r="J15" s="1469"/>
      <c r="K15" s="1469"/>
      <c r="L15" s="1469"/>
      <c r="M15" s="1469"/>
    </row>
    <row r="16" spans="1:15" ht="16.5" thickBot="1" x14ac:dyDescent="0.3">
      <c r="A16" s="16"/>
      <c r="M16" s="4"/>
      <c r="N16" s="19"/>
      <c r="O16" s="19"/>
    </row>
    <row r="17" spans="1:15" ht="32.25" customHeight="1" x14ac:dyDescent="0.25">
      <c r="A17" s="1566" t="s">
        <v>305</v>
      </c>
      <c r="B17" s="1569" t="s">
        <v>306</v>
      </c>
      <c r="C17" s="1569" t="s">
        <v>528</v>
      </c>
      <c r="D17" s="1569"/>
      <c r="E17" s="1569"/>
      <c r="F17" s="1569"/>
      <c r="G17" s="1569"/>
      <c r="H17" s="1569"/>
      <c r="I17" s="1569"/>
      <c r="J17" s="1569"/>
      <c r="K17" s="1569"/>
      <c r="L17" s="1569"/>
      <c r="M17" s="1563" t="s">
        <v>307</v>
      </c>
    </row>
    <row r="18" spans="1:15" x14ac:dyDescent="0.25">
      <c r="A18" s="1567"/>
      <c r="B18" s="1560"/>
      <c r="C18" s="1560" t="s">
        <v>308</v>
      </c>
      <c r="D18" s="1560"/>
      <c r="E18" s="1560" t="s">
        <v>309</v>
      </c>
      <c r="F18" s="1560"/>
      <c r="G18" s="1560" t="s">
        <v>310</v>
      </c>
      <c r="H18" s="1560"/>
      <c r="I18" s="1560" t="s">
        <v>311</v>
      </c>
      <c r="J18" s="1560"/>
      <c r="K18" s="1560" t="s">
        <v>312</v>
      </c>
      <c r="L18" s="1560"/>
      <c r="M18" s="1564"/>
    </row>
    <row r="19" spans="1:15" ht="16.5" thickBot="1" x14ac:dyDescent="0.3">
      <c r="A19" s="1568"/>
      <c r="B19" s="1570"/>
      <c r="C19" s="102" t="s">
        <v>415</v>
      </c>
      <c r="D19" s="102" t="s">
        <v>429</v>
      </c>
      <c r="E19" s="102" t="s">
        <v>313</v>
      </c>
      <c r="F19" s="102" t="s">
        <v>314</v>
      </c>
      <c r="G19" s="102" t="s">
        <v>313</v>
      </c>
      <c r="H19" s="102" t="s">
        <v>314</v>
      </c>
      <c r="I19" s="102" t="s">
        <v>313</v>
      </c>
      <c r="J19" s="102" t="s">
        <v>314</v>
      </c>
      <c r="K19" s="102" t="s">
        <v>313</v>
      </c>
      <c r="L19" s="102" t="s">
        <v>314</v>
      </c>
      <c r="M19" s="1565"/>
    </row>
    <row r="20" spans="1:15" ht="31.5" x14ac:dyDescent="0.25">
      <c r="A20" s="87">
        <v>1</v>
      </c>
      <c r="B20" s="224" t="s">
        <v>316</v>
      </c>
      <c r="C20" s="88">
        <f t="shared" ref="C20:L20" si="0">C21+C28+C32+C35</f>
        <v>85.7</v>
      </c>
      <c r="D20" s="88">
        <f t="shared" si="0"/>
        <v>8.3000000000000007</v>
      </c>
      <c r="E20" s="88">
        <f t="shared" si="0"/>
        <v>0</v>
      </c>
      <c r="F20" s="88">
        <f t="shared" si="0"/>
        <v>8.3000000000000007</v>
      </c>
      <c r="G20" s="88">
        <f t="shared" si="0"/>
        <v>0.7</v>
      </c>
      <c r="H20" s="88">
        <f t="shared" si="0"/>
        <v>0</v>
      </c>
      <c r="I20" s="88">
        <f t="shared" si="0"/>
        <v>51.1</v>
      </c>
      <c r="J20" s="88">
        <f t="shared" si="0"/>
        <v>0</v>
      </c>
      <c r="K20" s="88">
        <f t="shared" si="0"/>
        <v>33.9</v>
      </c>
      <c r="L20" s="88">
        <f t="shared" si="0"/>
        <v>0</v>
      </c>
      <c r="M20" s="7" t="s">
        <v>523</v>
      </c>
      <c r="N20" s="8"/>
      <c r="O20" s="8"/>
    </row>
    <row r="21" spans="1:15" ht="31.5" x14ac:dyDescent="0.25">
      <c r="A21" s="484" t="s">
        <v>292</v>
      </c>
      <c r="B21" s="213" t="s">
        <v>317</v>
      </c>
      <c r="C21" s="213">
        <f>SUM(E21,G21,I21,K21)</f>
        <v>78.3</v>
      </c>
      <c r="D21" s="213">
        <f>SUM(F21,H21,J21,L21)</f>
        <v>6.2</v>
      </c>
      <c r="E21" s="213">
        <f t="shared" ref="E21:L21" si="1">SUM(E22:E24)</f>
        <v>0</v>
      </c>
      <c r="F21" s="213">
        <f t="shared" si="1"/>
        <v>6.2</v>
      </c>
      <c r="G21" s="213">
        <f t="shared" si="1"/>
        <v>0.4</v>
      </c>
      <c r="H21" s="213">
        <f t="shared" si="1"/>
        <v>0</v>
      </c>
      <c r="I21" s="213">
        <f t="shared" si="1"/>
        <v>51.1</v>
      </c>
      <c r="J21" s="213">
        <f t="shared" si="1"/>
        <v>0</v>
      </c>
      <c r="K21" s="213">
        <f t="shared" si="1"/>
        <v>26.8</v>
      </c>
      <c r="L21" s="213">
        <f t="shared" si="1"/>
        <v>0</v>
      </c>
      <c r="M21" s="11"/>
    </row>
    <row r="22" spans="1:15" ht="31.5" x14ac:dyDescent="0.25">
      <c r="A22" s="209" t="s">
        <v>318</v>
      </c>
      <c r="B22" s="5" t="s">
        <v>342</v>
      </c>
      <c r="C22" s="5">
        <f t="shared" ref="C22:C27" si="2">E22+G22+I22+K22</f>
        <v>22.2</v>
      </c>
      <c r="D22" s="5">
        <f>SUM(F22,H22,J22,L22)</f>
        <v>6.2</v>
      </c>
      <c r="E22" s="5">
        <v>0</v>
      </c>
      <c r="F22" s="5">
        <v>6.2</v>
      </c>
      <c r="G22" s="5">
        <v>0.4</v>
      </c>
      <c r="H22" s="5"/>
      <c r="I22" s="5">
        <v>17.5</v>
      </c>
      <c r="J22" s="5">
        <v>0</v>
      </c>
      <c r="K22" s="5">
        <v>4.3</v>
      </c>
      <c r="L22" s="6"/>
      <c r="M22" s="7" t="s">
        <v>523</v>
      </c>
    </row>
    <row r="23" spans="1:15" x14ac:dyDescent="0.25">
      <c r="A23" s="209" t="s">
        <v>335</v>
      </c>
      <c r="B23" s="5" t="s">
        <v>343</v>
      </c>
      <c r="C23" s="5">
        <f t="shared" si="2"/>
        <v>0</v>
      </c>
      <c r="D23" s="5">
        <f>SUM(F23,H23,J23,L23)</f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11"/>
    </row>
    <row r="24" spans="1:15" ht="47.25" x14ac:dyDescent="0.25">
      <c r="A24" s="209" t="s">
        <v>339</v>
      </c>
      <c r="B24" s="5" t="s">
        <v>401</v>
      </c>
      <c r="C24" s="5">
        <f t="shared" si="2"/>
        <v>56.1</v>
      </c>
      <c r="D24" s="5">
        <f>SUM(F24,H24,J24,L24)</f>
        <v>0</v>
      </c>
      <c r="E24" s="6">
        <v>0</v>
      </c>
      <c r="F24" s="6">
        <v>0</v>
      </c>
      <c r="G24" s="6"/>
      <c r="H24" s="6">
        <v>0</v>
      </c>
      <c r="I24" s="6">
        <v>33.6</v>
      </c>
      <c r="J24" s="6">
        <v>0</v>
      </c>
      <c r="K24" s="6">
        <v>22.5</v>
      </c>
      <c r="L24" s="6">
        <v>0</v>
      </c>
      <c r="M24" s="7"/>
    </row>
    <row r="25" spans="1:15" ht="31.5" x14ac:dyDescent="0.25">
      <c r="A25" s="209" t="s">
        <v>340</v>
      </c>
      <c r="B25" s="5" t="s">
        <v>402</v>
      </c>
      <c r="C25" s="5">
        <f t="shared" si="2"/>
        <v>0</v>
      </c>
      <c r="D25" s="5">
        <f>SUM(F25,H25,J25,L25)</f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11"/>
    </row>
    <row r="26" spans="1:15" ht="31.5" x14ac:dyDescent="0.25">
      <c r="A26" s="209" t="s">
        <v>341</v>
      </c>
      <c r="B26" s="5" t="s">
        <v>403</v>
      </c>
      <c r="C26" s="5">
        <f t="shared" si="2"/>
        <v>56.1</v>
      </c>
      <c r="D26" s="5">
        <f>SUM(F26,H26,J26,L26)</f>
        <v>0</v>
      </c>
      <c r="E26" s="5">
        <f t="shared" ref="E26:L26" si="3">E24</f>
        <v>0</v>
      </c>
      <c r="F26" s="5">
        <f t="shared" si="3"/>
        <v>0</v>
      </c>
      <c r="G26" s="5">
        <f t="shared" si="3"/>
        <v>0</v>
      </c>
      <c r="H26" s="5">
        <f t="shared" si="3"/>
        <v>0</v>
      </c>
      <c r="I26" s="5">
        <f t="shared" si="3"/>
        <v>33.6</v>
      </c>
      <c r="J26" s="5">
        <f t="shared" si="3"/>
        <v>0</v>
      </c>
      <c r="K26" s="5">
        <f t="shared" si="3"/>
        <v>22.5</v>
      </c>
      <c r="L26" s="5">
        <f t="shared" si="3"/>
        <v>0</v>
      </c>
      <c r="M26" s="7"/>
    </row>
    <row r="27" spans="1:15" x14ac:dyDescent="0.25">
      <c r="A27" s="209" t="s">
        <v>639</v>
      </c>
      <c r="B27" s="5" t="s">
        <v>622</v>
      </c>
      <c r="C27" s="5">
        <f t="shared" si="2"/>
        <v>0</v>
      </c>
      <c r="D27" s="5"/>
      <c r="E27" s="5"/>
      <c r="F27" s="5"/>
      <c r="G27" s="5"/>
      <c r="H27" s="5"/>
      <c r="I27" s="5"/>
      <c r="J27" s="5"/>
      <c r="K27" s="6"/>
      <c r="L27" s="6"/>
      <c r="M27" s="11"/>
    </row>
    <row r="28" spans="1:15" x14ac:dyDescent="0.25">
      <c r="A28" s="484" t="s">
        <v>293</v>
      </c>
      <c r="B28" s="213" t="s">
        <v>319</v>
      </c>
      <c r="C28" s="213">
        <f t="shared" ref="C28:L28" si="4">SUM(C29:C31)</f>
        <v>7.3999999999999995</v>
      </c>
      <c r="D28" s="213">
        <f t="shared" si="4"/>
        <v>2.1</v>
      </c>
      <c r="E28" s="213">
        <f t="shared" si="4"/>
        <v>0</v>
      </c>
      <c r="F28" s="213">
        <f t="shared" si="4"/>
        <v>2.1</v>
      </c>
      <c r="G28" s="213">
        <f t="shared" si="4"/>
        <v>0.3</v>
      </c>
      <c r="H28" s="213">
        <f t="shared" si="4"/>
        <v>0</v>
      </c>
      <c r="I28" s="213">
        <f t="shared" si="4"/>
        <v>0</v>
      </c>
      <c r="J28" s="213">
        <f t="shared" si="4"/>
        <v>0</v>
      </c>
      <c r="K28" s="213">
        <f t="shared" si="4"/>
        <v>7.1</v>
      </c>
      <c r="L28" s="213">
        <f t="shared" si="4"/>
        <v>0</v>
      </c>
      <c r="M28" s="11"/>
    </row>
    <row r="29" spans="1:15" x14ac:dyDescent="0.25">
      <c r="A29" s="209" t="s">
        <v>623</v>
      </c>
      <c r="B29" s="5" t="s">
        <v>626</v>
      </c>
      <c r="C29" s="5">
        <f t="shared" ref="C29:D33" si="5">SUM(E29,G29,I29,K29)</f>
        <v>7.3999999999999995</v>
      </c>
      <c r="D29" s="5">
        <f t="shared" si="5"/>
        <v>2.1</v>
      </c>
      <c r="E29" s="5">
        <v>0</v>
      </c>
      <c r="F29" s="5">
        <v>2.1</v>
      </c>
      <c r="G29" s="5">
        <v>0.3</v>
      </c>
      <c r="H29" s="5"/>
      <c r="I29" s="5"/>
      <c r="J29" s="5"/>
      <c r="K29" s="6">
        <v>7.1</v>
      </c>
      <c r="L29" s="6"/>
      <c r="M29" s="11"/>
    </row>
    <row r="30" spans="1:15" x14ac:dyDescent="0.25">
      <c r="A30" s="209" t="s">
        <v>624</v>
      </c>
      <c r="B30" s="5" t="s">
        <v>627</v>
      </c>
      <c r="C30" s="5">
        <f t="shared" si="5"/>
        <v>0</v>
      </c>
      <c r="D30" s="5">
        <f t="shared" si="5"/>
        <v>0</v>
      </c>
      <c r="E30" s="5"/>
      <c r="F30" s="5"/>
      <c r="G30" s="5"/>
      <c r="H30" s="5"/>
      <c r="I30" s="5"/>
      <c r="J30" s="5"/>
      <c r="K30" s="6"/>
      <c r="L30" s="6"/>
      <c r="M30" s="11"/>
    </row>
    <row r="31" spans="1:15" ht="31.5" x14ac:dyDescent="0.25">
      <c r="A31" s="209" t="s">
        <v>625</v>
      </c>
      <c r="B31" s="5" t="s">
        <v>628</v>
      </c>
      <c r="C31" s="5">
        <f t="shared" si="5"/>
        <v>0</v>
      </c>
      <c r="D31" s="5">
        <f t="shared" si="5"/>
        <v>0</v>
      </c>
      <c r="E31" s="5"/>
      <c r="F31" s="5"/>
      <c r="G31" s="5"/>
      <c r="H31" s="5"/>
      <c r="I31" s="5"/>
      <c r="J31" s="5"/>
      <c r="K31" s="6"/>
      <c r="L31" s="6"/>
      <c r="M31" s="11"/>
    </row>
    <row r="32" spans="1:15" x14ac:dyDescent="0.25">
      <c r="A32" s="484" t="s">
        <v>304</v>
      </c>
      <c r="B32" s="213" t="s">
        <v>320</v>
      </c>
      <c r="C32" s="213">
        <f t="shared" si="5"/>
        <v>0</v>
      </c>
      <c r="D32" s="213">
        <f t="shared" si="5"/>
        <v>0</v>
      </c>
      <c r="E32" s="213"/>
      <c r="F32" s="213"/>
      <c r="G32" s="213"/>
      <c r="H32" s="213"/>
      <c r="I32" s="213"/>
      <c r="J32" s="213"/>
      <c r="K32" s="26"/>
      <c r="L32" s="26"/>
      <c r="M32" s="11"/>
    </row>
    <row r="33" spans="1:13" x14ac:dyDescent="0.25">
      <c r="A33" s="484" t="s">
        <v>322</v>
      </c>
      <c r="B33" s="213" t="s">
        <v>323</v>
      </c>
      <c r="C33" s="213">
        <f t="shared" si="5"/>
        <v>0</v>
      </c>
      <c r="D33" s="213">
        <f t="shared" si="5"/>
        <v>0</v>
      </c>
      <c r="E33" s="213"/>
      <c r="F33" s="213"/>
      <c r="G33" s="213"/>
      <c r="H33" s="213"/>
      <c r="I33" s="213"/>
      <c r="J33" s="213"/>
      <c r="K33" s="26"/>
      <c r="L33" s="26"/>
      <c r="M33" s="11"/>
    </row>
    <row r="34" spans="1:13" x14ac:dyDescent="0.25">
      <c r="A34" s="209" t="s">
        <v>324</v>
      </c>
      <c r="B34" s="5" t="s">
        <v>404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6">
        <v>0</v>
      </c>
      <c r="L34" s="6">
        <v>0</v>
      </c>
      <c r="M34" s="11"/>
    </row>
    <row r="35" spans="1:13" ht="32.25" thickBot="1" x14ac:dyDescent="0.3">
      <c r="A35" s="216" t="s">
        <v>502</v>
      </c>
      <c r="B35" s="217" t="s">
        <v>635</v>
      </c>
      <c r="C35" s="217"/>
      <c r="D35" s="217"/>
      <c r="E35" s="217"/>
      <c r="F35" s="217"/>
      <c r="G35" s="217"/>
      <c r="H35" s="217"/>
      <c r="I35" s="217"/>
      <c r="J35" s="217"/>
      <c r="K35" s="93"/>
      <c r="L35" s="93"/>
      <c r="M35" s="35"/>
    </row>
    <row r="36" spans="1:13" x14ac:dyDescent="0.25">
      <c r="A36" s="485" t="s">
        <v>294</v>
      </c>
      <c r="B36" s="224" t="s">
        <v>405</v>
      </c>
      <c r="C36" s="224">
        <f t="shared" ref="C36:C44" si="6">SUM(E36,G36,I36,K36)</f>
        <v>0</v>
      </c>
      <c r="D36" s="224">
        <f t="shared" ref="D36:L36" si="7">SUM(D37:D43)</f>
        <v>0</v>
      </c>
      <c r="E36" s="224">
        <f t="shared" si="7"/>
        <v>0</v>
      </c>
      <c r="F36" s="224">
        <f t="shared" si="7"/>
        <v>0</v>
      </c>
      <c r="G36" s="224">
        <f t="shared" si="7"/>
        <v>0</v>
      </c>
      <c r="H36" s="224">
        <f t="shared" si="7"/>
        <v>0</v>
      </c>
      <c r="I36" s="224">
        <f t="shared" si="7"/>
        <v>0</v>
      </c>
      <c r="J36" s="224">
        <f t="shared" si="7"/>
        <v>0</v>
      </c>
      <c r="K36" s="224">
        <f t="shared" si="7"/>
        <v>0</v>
      </c>
      <c r="L36" s="224">
        <f t="shared" si="7"/>
        <v>0</v>
      </c>
      <c r="M36" s="227"/>
    </row>
    <row r="37" spans="1:13" x14ac:dyDescent="0.25">
      <c r="A37" s="209" t="s">
        <v>295</v>
      </c>
      <c r="B37" s="5" t="s">
        <v>416</v>
      </c>
      <c r="C37" s="226">
        <f t="shared" si="6"/>
        <v>0</v>
      </c>
      <c r="D37" s="5"/>
      <c r="E37" s="5"/>
      <c r="F37" s="5"/>
      <c r="G37" s="5"/>
      <c r="H37" s="5"/>
      <c r="I37" s="5"/>
      <c r="J37" s="5"/>
      <c r="K37" s="6"/>
      <c r="L37" s="6"/>
      <c r="M37" s="11"/>
    </row>
    <row r="38" spans="1:13" x14ac:dyDescent="0.25">
      <c r="A38" s="209" t="s">
        <v>296</v>
      </c>
      <c r="B38" s="5" t="s">
        <v>412</v>
      </c>
      <c r="C38" s="226">
        <f t="shared" si="6"/>
        <v>0</v>
      </c>
      <c r="D38" s="5"/>
      <c r="E38" s="5"/>
      <c r="F38" s="5"/>
      <c r="G38" s="5"/>
      <c r="H38" s="5"/>
      <c r="I38" s="5"/>
      <c r="J38" s="5"/>
      <c r="K38" s="6"/>
      <c r="L38" s="6"/>
      <c r="M38" s="11"/>
    </row>
    <row r="39" spans="1:13" ht="21.75" customHeight="1" x14ac:dyDescent="0.25">
      <c r="A39" s="215" t="s">
        <v>297</v>
      </c>
      <c r="B39" s="5" t="s">
        <v>413</v>
      </c>
      <c r="C39" s="226">
        <f t="shared" si="6"/>
        <v>0</v>
      </c>
      <c r="D39" s="10"/>
      <c r="E39" s="10"/>
      <c r="F39" s="10"/>
      <c r="G39" s="202"/>
      <c r="H39" s="202"/>
      <c r="I39" s="202"/>
      <c r="J39" s="202"/>
      <c r="K39" s="202"/>
      <c r="L39" s="202"/>
      <c r="M39" s="203"/>
    </row>
    <row r="40" spans="1:13" x14ac:dyDescent="0.25">
      <c r="A40" s="215" t="s">
        <v>298</v>
      </c>
      <c r="B40" s="5" t="s">
        <v>325</v>
      </c>
      <c r="C40" s="226">
        <f t="shared" si="6"/>
        <v>0</v>
      </c>
      <c r="D40" s="10"/>
      <c r="E40" s="10"/>
      <c r="F40" s="10"/>
      <c r="G40" s="202"/>
      <c r="H40" s="202"/>
      <c r="I40" s="202"/>
      <c r="J40" s="202"/>
      <c r="K40" s="202"/>
      <c r="L40" s="202"/>
      <c r="M40" s="203"/>
    </row>
    <row r="41" spans="1:13" x14ac:dyDescent="0.25">
      <c r="A41" s="209" t="s">
        <v>345</v>
      </c>
      <c r="B41" s="5" t="s">
        <v>338</v>
      </c>
      <c r="C41" s="226">
        <f t="shared" si="6"/>
        <v>0</v>
      </c>
      <c r="D41" s="10"/>
      <c r="E41" s="10"/>
      <c r="F41" s="10"/>
      <c r="G41" s="202"/>
      <c r="H41" s="202"/>
      <c r="I41" s="202"/>
      <c r="J41" s="202"/>
      <c r="K41" s="202"/>
      <c r="L41" s="202"/>
      <c r="M41" s="203"/>
    </row>
    <row r="42" spans="1:13" x14ac:dyDescent="0.25">
      <c r="A42" s="209" t="s">
        <v>398</v>
      </c>
      <c r="B42" s="5" t="s">
        <v>630</v>
      </c>
      <c r="C42" s="226">
        <f t="shared" si="6"/>
        <v>0</v>
      </c>
      <c r="D42" s="10"/>
      <c r="E42" s="10"/>
      <c r="F42" s="10"/>
      <c r="G42" s="202"/>
      <c r="H42" s="202"/>
      <c r="I42" s="202"/>
      <c r="J42" s="202"/>
      <c r="K42" s="202"/>
      <c r="L42" s="202"/>
      <c r="M42" s="203"/>
    </row>
    <row r="43" spans="1:13" ht="16.5" thickBot="1" x14ac:dyDescent="0.3">
      <c r="A43" s="216" t="s">
        <v>629</v>
      </c>
      <c r="B43" s="217" t="s">
        <v>326</v>
      </c>
      <c r="C43" s="226">
        <f t="shared" si="6"/>
        <v>0</v>
      </c>
      <c r="D43" s="34"/>
      <c r="E43" s="34"/>
      <c r="F43" s="34"/>
      <c r="G43" s="204"/>
      <c r="H43" s="204"/>
      <c r="I43" s="204"/>
      <c r="J43" s="204"/>
      <c r="K43" s="204"/>
      <c r="L43" s="204"/>
      <c r="M43" s="205"/>
    </row>
    <row r="44" spans="1:13" ht="31.5" x14ac:dyDescent="0.25">
      <c r="A44" s="223"/>
      <c r="B44" s="224" t="s">
        <v>315</v>
      </c>
      <c r="C44" s="224">
        <f t="shared" si="6"/>
        <v>85.7</v>
      </c>
      <c r="D44" s="213">
        <f>SUM(F44,H44,J44,L44)</f>
        <v>8.3000000000000007</v>
      </c>
      <c r="E44" s="486">
        <f t="shared" ref="E44:L44" si="8">SUM(E36,E20)</f>
        <v>0</v>
      </c>
      <c r="F44" s="486">
        <f t="shared" si="8"/>
        <v>8.3000000000000007</v>
      </c>
      <c r="G44" s="486">
        <f t="shared" si="8"/>
        <v>0.7</v>
      </c>
      <c r="H44" s="486">
        <f t="shared" si="8"/>
        <v>0</v>
      </c>
      <c r="I44" s="486">
        <f t="shared" si="8"/>
        <v>51.1</v>
      </c>
      <c r="J44" s="486">
        <f t="shared" si="8"/>
        <v>0</v>
      </c>
      <c r="K44" s="486">
        <f t="shared" si="8"/>
        <v>33.9</v>
      </c>
      <c r="L44" s="486">
        <f t="shared" si="8"/>
        <v>0</v>
      </c>
      <c r="M44" s="225"/>
    </row>
    <row r="45" spans="1:13" x14ac:dyDescent="0.25">
      <c r="A45" s="9"/>
      <c r="B45" s="5" t="s">
        <v>617</v>
      </c>
      <c r="C45" s="10"/>
      <c r="D45" s="10"/>
      <c r="E45" s="10"/>
      <c r="F45" s="10"/>
      <c r="G45" s="202"/>
      <c r="H45" s="202"/>
      <c r="I45" s="202"/>
      <c r="J45" s="202"/>
      <c r="K45" s="202"/>
      <c r="L45" s="202"/>
      <c r="M45" s="203"/>
    </row>
    <row r="46" spans="1:13" x14ac:dyDescent="0.25">
      <c r="A46" s="9"/>
      <c r="B46" s="200" t="s">
        <v>618</v>
      </c>
      <c r="C46" s="10"/>
      <c r="D46" s="10"/>
      <c r="E46" s="10"/>
      <c r="F46" s="10"/>
      <c r="G46" s="202"/>
      <c r="H46" s="202"/>
      <c r="I46" s="202"/>
      <c r="J46" s="202"/>
      <c r="K46" s="202"/>
      <c r="L46" s="202"/>
      <c r="M46" s="203"/>
    </row>
    <row r="47" spans="1:13" ht="16.5" thickBot="1" x14ac:dyDescent="0.3">
      <c r="A47" s="117"/>
      <c r="B47" s="201" t="s">
        <v>619</v>
      </c>
      <c r="C47" s="34"/>
      <c r="D47" s="34"/>
      <c r="E47" s="34"/>
      <c r="F47" s="34"/>
      <c r="G47" s="204"/>
      <c r="H47" s="204"/>
      <c r="I47" s="204"/>
      <c r="J47" s="204"/>
      <c r="K47" s="204"/>
      <c r="L47" s="204"/>
      <c r="M47" s="205"/>
    </row>
    <row r="48" spans="1:13" x14ac:dyDescent="0.25">
      <c r="A48" s="14"/>
      <c r="B48" s="214"/>
      <c r="C48" s="37"/>
      <c r="D48" s="37"/>
      <c r="E48" s="37"/>
      <c r="F48" s="37"/>
      <c r="G48" s="13"/>
      <c r="H48" s="13"/>
      <c r="I48" s="13"/>
      <c r="J48" s="13"/>
      <c r="K48" s="13"/>
      <c r="L48" s="13"/>
      <c r="M48" s="13"/>
    </row>
    <row r="49" spans="1:15" x14ac:dyDescent="0.25">
      <c r="A49" s="14" t="s">
        <v>414</v>
      </c>
      <c r="C49" s="29"/>
      <c r="D49" s="29"/>
      <c r="E49" s="29"/>
      <c r="F49" s="29"/>
      <c r="G49" s="29"/>
      <c r="H49" s="29"/>
      <c r="I49" s="29"/>
      <c r="J49" s="29"/>
      <c r="K49" s="29"/>
      <c r="L49" s="29"/>
    </row>
    <row r="50" spans="1:15" x14ac:dyDescent="0.25">
      <c r="A50" s="14" t="s">
        <v>430</v>
      </c>
      <c r="C50" s="29"/>
      <c r="D50" s="29"/>
      <c r="E50" s="29"/>
      <c r="F50" s="29"/>
      <c r="G50" s="29"/>
      <c r="H50" s="29"/>
      <c r="I50" s="29"/>
      <c r="J50" s="29"/>
      <c r="K50" s="29"/>
      <c r="L50" s="29"/>
    </row>
    <row r="51" spans="1:15" x14ac:dyDescent="0.25">
      <c r="A51" s="14"/>
      <c r="C51" s="29"/>
      <c r="D51" s="29"/>
      <c r="E51" s="29"/>
      <c r="F51" s="29"/>
      <c r="G51" s="29"/>
      <c r="H51" s="29"/>
      <c r="I51" s="29"/>
      <c r="J51" s="29"/>
      <c r="K51" s="29"/>
      <c r="L51" s="29"/>
    </row>
    <row r="52" spans="1:15" x14ac:dyDescent="0.25">
      <c r="A52" s="37"/>
      <c r="B52" s="104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37"/>
      <c r="N52" s="13"/>
      <c r="O52" s="13"/>
    </row>
    <row r="53" spans="1:15" ht="18.75" x14ac:dyDescent="0.3">
      <c r="B53" s="513" t="s">
        <v>834</v>
      </c>
      <c r="C53" s="512"/>
      <c r="D53" s="512"/>
      <c r="E53" s="512"/>
      <c r="F53" s="512"/>
      <c r="G53" s="512"/>
      <c r="H53" s="1850" t="s">
        <v>833</v>
      </c>
      <c r="I53" s="1850"/>
      <c r="J53" s="1850"/>
      <c r="K53" s="1850"/>
      <c r="L53" s="29"/>
    </row>
    <row r="54" spans="1:15" x14ac:dyDescent="0.25">
      <c r="C54" s="29"/>
      <c r="D54" s="29"/>
      <c r="E54" s="29"/>
      <c r="F54" s="29"/>
      <c r="G54" s="29"/>
      <c r="H54" s="29"/>
      <c r="I54" s="29"/>
      <c r="J54" s="29"/>
      <c r="K54" s="29"/>
      <c r="L54" s="29"/>
    </row>
    <row r="55" spans="1:15" x14ac:dyDescent="0.25">
      <c r="C55" s="29"/>
      <c r="D55" s="29"/>
      <c r="E55" s="29"/>
      <c r="F55" s="29"/>
      <c r="G55" s="29"/>
      <c r="H55" s="29"/>
      <c r="I55" s="29"/>
      <c r="J55" s="29"/>
      <c r="K55" s="29"/>
      <c r="L55" s="29"/>
    </row>
    <row r="56" spans="1:15" x14ac:dyDescent="0.25">
      <c r="C56" s="29"/>
      <c r="D56" s="29"/>
      <c r="E56" s="29"/>
      <c r="F56" s="29"/>
      <c r="G56" s="29"/>
      <c r="H56" s="29"/>
      <c r="I56" s="29"/>
      <c r="J56" s="29"/>
      <c r="K56" s="29"/>
      <c r="L56" s="29"/>
    </row>
    <row r="57" spans="1:15" x14ac:dyDescent="0.25">
      <c r="C57" s="29"/>
      <c r="D57" s="29"/>
      <c r="E57" s="29"/>
      <c r="F57" s="29"/>
      <c r="G57" s="29"/>
      <c r="H57" s="29"/>
      <c r="I57" s="29"/>
      <c r="J57" s="29"/>
      <c r="K57" s="29"/>
      <c r="L57" s="29"/>
    </row>
    <row r="58" spans="1:15" x14ac:dyDescent="0.25">
      <c r="C58" s="29"/>
      <c r="D58" s="29"/>
      <c r="E58" s="29"/>
      <c r="F58" s="29"/>
      <c r="G58" s="29"/>
      <c r="H58" s="29"/>
      <c r="I58" s="29"/>
      <c r="J58" s="29"/>
      <c r="K58" s="29"/>
      <c r="L58" s="29"/>
    </row>
    <row r="59" spans="1:15" x14ac:dyDescent="0.25">
      <c r="C59" s="29"/>
      <c r="D59" s="29"/>
      <c r="E59" s="29"/>
      <c r="F59" s="29"/>
      <c r="G59" s="29"/>
      <c r="H59" s="29"/>
      <c r="I59" s="29"/>
      <c r="J59" s="29"/>
      <c r="K59" s="29"/>
      <c r="L59" s="29"/>
    </row>
    <row r="60" spans="1:15" x14ac:dyDescent="0.25">
      <c r="C60" s="29"/>
      <c r="D60" s="29"/>
      <c r="E60" s="29"/>
      <c r="F60" s="29"/>
      <c r="G60" s="29"/>
      <c r="H60" s="29"/>
      <c r="I60" s="29"/>
      <c r="J60" s="29"/>
      <c r="K60" s="29"/>
      <c r="L60" s="29"/>
    </row>
    <row r="61" spans="1:15" x14ac:dyDescent="0.25">
      <c r="C61" s="29"/>
      <c r="D61" s="29"/>
      <c r="E61" s="29"/>
      <c r="F61" s="29"/>
      <c r="G61" s="29"/>
      <c r="H61" s="29"/>
      <c r="I61" s="29"/>
      <c r="J61" s="29"/>
      <c r="K61" s="29"/>
      <c r="L61" s="29"/>
    </row>
    <row r="62" spans="1:15" x14ac:dyDescent="0.25">
      <c r="C62" s="29"/>
      <c r="D62" s="29"/>
      <c r="E62" s="29"/>
      <c r="F62" s="29"/>
      <c r="G62" s="29"/>
      <c r="H62" s="29"/>
      <c r="I62" s="29"/>
      <c r="J62" s="29"/>
      <c r="K62" s="29"/>
      <c r="L62" s="29"/>
    </row>
    <row r="63" spans="1:15" x14ac:dyDescent="0.25">
      <c r="C63" s="29"/>
      <c r="D63" s="29"/>
      <c r="E63" s="29"/>
      <c r="F63" s="29"/>
      <c r="G63" s="29"/>
      <c r="H63" s="29"/>
      <c r="I63" s="29"/>
      <c r="J63" s="29"/>
      <c r="K63" s="29"/>
      <c r="L63" s="29"/>
    </row>
    <row r="64" spans="1:15" x14ac:dyDescent="0.25">
      <c r="C64" s="29"/>
      <c r="D64" s="29"/>
      <c r="E64" s="29"/>
      <c r="F64" s="29"/>
      <c r="G64" s="29"/>
      <c r="H64" s="29"/>
      <c r="I64" s="29"/>
      <c r="J64" s="29"/>
      <c r="K64" s="29"/>
      <c r="L64" s="29"/>
    </row>
    <row r="65" spans="3:12" x14ac:dyDescent="0.25">
      <c r="C65" s="29"/>
      <c r="D65" s="29"/>
      <c r="E65" s="29"/>
      <c r="F65" s="29"/>
      <c r="G65" s="29"/>
      <c r="H65" s="29"/>
      <c r="I65" s="29"/>
      <c r="J65" s="29"/>
      <c r="K65" s="29"/>
      <c r="L65" s="29"/>
    </row>
    <row r="66" spans="3:12" x14ac:dyDescent="0.25">
      <c r="C66" s="90"/>
      <c r="D66" s="90"/>
      <c r="E66" s="90"/>
      <c r="F66" s="90"/>
      <c r="G66" s="90"/>
      <c r="H66" s="90"/>
      <c r="I66" s="90"/>
      <c r="J66" s="90"/>
      <c r="K66" s="90"/>
      <c r="L66" s="90"/>
    </row>
    <row r="68" spans="3:12" x14ac:dyDescent="0.25">
      <c r="F68" s="90"/>
      <c r="G68" s="90"/>
      <c r="H68" s="90"/>
      <c r="I68" s="90"/>
      <c r="J68" s="90"/>
      <c r="K68" s="90"/>
      <c r="L68" s="90"/>
    </row>
    <row r="69" spans="3:12" x14ac:dyDescent="0.25">
      <c r="H69" s="29"/>
      <c r="I69" s="29"/>
      <c r="J69" s="29"/>
      <c r="K69" s="29"/>
      <c r="L69" s="29"/>
    </row>
    <row r="70" spans="3:12" x14ac:dyDescent="0.25">
      <c r="C70" s="29"/>
      <c r="D70" s="29"/>
      <c r="E70" s="29"/>
      <c r="F70" s="29"/>
      <c r="G70" s="29"/>
      <c r="H70" s="29"/>
      <c r="I70" s="29"/>
      <c r="J70" s="29"/>
      <c r="K70" s="29"/>
      <c r="L70" s="29"/>
    </row>
    <row r="71" spans="3:12" x14ac:dyDescent="0.25">
      <c r="C71" s="29"/>
      <c r="D71" s="29"/>
      <c r="E71" s="29"/>
      <c r="F71" s="29"/>
      <c r="G71" s="29"/>
      <c r="H71" s="29"/>
      <c r="I71" s="29"/>
      <c r="J71" s="29"/>
      <c r="K71" s="29"/>
      <c r="L71" s="29"/>
    </row>
    <row r="73" spans="3:12" x14ac:dyDescent="0.25">
      <c r="F73" s="22"/>
      <c r="G73" s="22"/>
      <c r="H73" s="22"/>
    </row>
    <row r="74" spans="3:12" x14ac:dyDescent="0.25">
      <c r="C74" s="24"/>
      <c r="F74" s="25"/>
      <c r="H74" s="23"/>
      <c r="I74" s="23"/>
      <c r="J74" s="23"/>
      <c r="L74" s="32"/>
    </row>
    <row r="75" spans="3:12" x14ac:dyDescent="0.25">
      <c r="C75" s="16"/>
      <c r="H75" s="16"/>
    </row>
  </sheetData>
  <mergeCells count="13">
    <mergeCell ref="H53:K53"/>
    <mergeCell ref="K18:L18"/>
    <mergeCell ref="A6:M6"/>
    <mergeCell ref="N6:O6"/>
    <mergeCell ref="A17:A19"/>
    <mergeCell ref="B17:B19"/>
    <mergeCell ref="C17:L17"/>
    <mergeCell ref="M17:M19"/>
    <mergeCell ref="C18:D18"/>
    <mergeCell ref="E18:F18"/>
    <mergeCell ref="G18:H18"/>
    <mergeCell ref="I18:J18"/>
    <mergeCell ref="A15:M15"/>
  </mergeCells>
  <phoneticPr fontId="0" type="noConversion"/>
  <pageMargins left="0.7" right="0.7" top="0.75" bottom="0.75" header="0.3" footer="0.3"/>
  <pageSetup paperSize="9" scale="53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00"/>
  <sheetViews>
    <sheetView topLeftCell="A4" zoomScale="90" zoomScaleNormal="90" workbookViewId="0">
      <selection activeCell="B14" sqref="B14"/>
    </sheetView>
  </sheetViews>
  <sheetFormatPr defaultColWidth="9" defaultRowHeight="15.75" x14ac:dyDescent="0.25"/>
  <cols>
    <col min="1" max="2" width="57.875" style="229" customWidth="1"/>
    <col min="3" max="16384" width="9" style="231"/>
  </cols>
  <sheetData>
    <row r="1" spans="1:2" x14ac:dyDescent="0.25">
      <c r="B1" s="230" t="s">
        <v>616</v>
      </c>
    </row>
    <row r="2" spans="1:2" x14ac:dyDescent="0.25">
      <c r="B2" s="230" t="s">
        <v>595</v>
      </c>
    </row>
    <row r="3" spans="1:2" x14ac:dyDescent="0.25">
      <c r="B3" s="230" t="s">
        <v>613</v>
      </c>
    </row>
    <row r="4" spans="1:2" x14ac:dyDescent="0.25">
      <c r="B4" s="230"/>
    </row>
    <row r="5" spans="1:2" ht="30.75" customHeight="1" x14ac:dyDescent="0.25">
      <c r="A5" s="1851" t="s">
        <v>11</v>
      </c>
      <c r="B5" s="1852"/>
    </row>
    <row r="6" spans="1:2" x14ac:dyDescent="0.25">
      <c r="B6" s="230"/>
    </row>
    <row r="7" spans="1:2" x14ac:dyDescent="0.25">
      <c r="B7" s="230" t="s">
        <v>596</v>
      </c>
    </row>
    <row r="8" spans="1:2" x14ac:dyDescent="0.25">
      <c r="B8" s="230" t="s">
        <v>597</v>
      </c>
    </row>
    <row r="9" spans="1:2" x14ac:dyDescent="0.25">
      <c r="B9" s="230"/>
    </row>
    <row r="10" spans="1:2" x14ac:dyDescent="0.25">
      <c r="B10" s="232" t="s">
        <v>598</v>
      </c>
    </row>
    <row r="11" spans="1:2" x14ac:dyDescent="0.25">
      <c r="B11" s="230" t="s">
        <v>599</v>
      </c>
    </row>
    <row r="12" spans="1:2" x14ac:dyDescent="0.25">
      <c r="B12" s="230" t="s">
        <v>600</v>
      </c>
    </row>
    <row r="13" spans="1:2" ht="16.5" thickBot="1" x14ac:dyDescent="0.3">
      <c r="B13" s="233"/>
    </row>
    <row r="14" spans="1:2" ht="16.5" thickBot="1" x14ac:dyDescent="0.3">
      <c r="A14" s="234" t="s">
        <v>329</v>
      </c>
      <c r="B14" s="235"/>
    </row>
    <row r="15" spans="1:2" ht="16.5" thickBot="1" x14ac:dyDescent="0.3">
      <c r="A15" s="234" t="s">
        <v>645</v>
      </c>
      <c r="B15" s="235"/>
    </row>
    <row r="16" spans="1:2" ht="16.5" thickBot="1" x14ac:dyDescent="0.3">
      <c r="A16" s="234" t="s">
        <v>646</v>
      </c>
      <c r="B16" s="236" t="s">
        <v>647</v>
      </c>
    </row>
    <row r="17" spans="1:2" ht="16.5" thickBot="1" x14ac:dyDescent="0.3">
      <c r="A17" s="234" t="s">
        <v>648</v>
      </c>
      <c r="B17" s="236"/>
    </row>
    <row r="18" spans="1:2" ht="16.5" thickBot="1" x14ac:dyDescent="0.3">
      <c r="A18" s="237" t="s">
        <v>649</v>
      </c>
      <c r="B18" s="235" t="s">
        <v>650</v>
      </c>
    </row>
    <row r="19" spans="1:2" ht="30.75" thickBot="1" x14ac:dyDescent="0.3">
      <c r="A19" s="238" t="s">
        <v>651</v>
      </c>
      <c r="B19" s="239" t="s">
        <v>652</v>
      </c>
    </row>
    <row r="20" spans="1:2" ht="16.5" thickBot="1" x14ac:dyDescent="0.3">
      <c r="A20" s="240" t="s">
        <v>653</v>
      </c>
      <c r="B20" s="241"/>
    </row>
    <row r="21" spans="1:2" ht="30.75" thickBot="1" x14ac:dyDescent="0.3">
      <c r="A21" s="241" t="s">
        <v>655</v>
      </c>
      <c r="B21" s="241"/>
    </row>
    <row r="22" spans="1:2" ht="60.75" thickBot="1" x14ac:dyDescent="0.3">
      <c r="A22" s="242" t="s">
        <v>656</v>
      </c>
      <c r="B22" s="241"/>
    </row>
    <row r="23" spans="1:2" ht="60.75" thickBot="1" x14ac:dyDescent="0.3">
      <c r="A23" s="243" t="s">
        <v>657</v>
      </c>
      <c r="B23" s="241"/>
    </row>
    <row r="24" spans="1:2" ht="16.5" thickBot="1" x14ac:dyDescent="0.3">
      <c r="A24" s="237" t="s">
        <v>658</v>
      </c>
      <c r="B24" s="241"/>
    </row>
    <row r="25" spans="1:2" ht="30.75" thickBot="1" x14ac:dyDescent="0.3">
      <c r="A25" s="243" t="s">
        <v>659</v>
      </c>
      <c r="B25" s="241"/>
    </row>
    <row r="26" spans="1:2" ht="16.5" thickBot="1" x14ac:dyDescent="0.3">
      <c r="A26" s="237" t="s">
        <v>660</v>
      </c>
      <c r="B26" s="241"/>
    </row>
    <row r="27" spans="1:2" ht="30.75" thickBot="1" x14ac:dyDescent="0.3">
      <c r="A27" s="244" t="s">
        <v>661</v>
      </c>
      <c r="B27" s="241"/>
    </row>
    <row r="28" spans="1:2" ht="16.5" thickBot="1" x14ac:dyDescent="0.3">
      <c r="A28" s="237" t="s">
        <v>662</v>
      </c>
      <c r="B28" s="239" t="s">
        <v>663</v>
      </c>
    </row>
    <row r="29" spans="1:2" ht="16.5" thickBot="1" x14ac:dyDescent="0.3">
      <c r="A29" s="240" t="s">
        <v>664</v>
      </c>
      <c r="B29" s="239"/>
    </row>
    <row r="30" spans="1:2" ht="90.75" thickBot="1" x14ac:dyDescent="0.3">
      <c r="A30" s="237" t="s">
        <v>665</v>
      </c>
      <c r="B30" s="245" t="s">
        <v>666</v>
      </c>
    </row>
    <row r="31" spans="1:2" ht="28.5" x14ac:dyDescent="0.25">
      <c r="A31" s="240" t="s">
        <v>667</v>
      </c>
      <c r="B31" s="242"/>
    </row>
    <row r="32" spans="1:2" ht="45" x14ac:dyDescent="0.25">
      <c r="A32" s="246" t="s">
        <v>668</v>
      </c>
      <c r="B32" s="246"/>
    </row>
    <row r="33" spans="1:2" x14ac:dyDescent="0.25">
      <c r="A33" s="246" t="s">
        <v>669</v>
      </c>
      <c r="B33" s="246"/>
    </row>
    <row r="34" spans="1:2" x14ac:dyDescent="0.25">
      <c r="A34" s="246" t="s">
        <v>670</v>
      </c>
      <c r="B34" s="246"/>
    </row>
    <row r="35" spans="1:2" ht="16.5" thickBot="1" x14ac:dyDescent="0.3">
      <c r="A35" s="247" t="s">
        <v>671</v>
      </c>
      <c r="B35" s="248"/>
    </row>
    <row r="36" spans="1:2" ht="29.25" thickBot="1" x14ac:dyDescent="0.3">
      <c r="A36" s="249" t="s">
        <v>672</v>
      </c>
      <c r="B36" s="241"/>
    </row>
    <row r="37" spans="1:2" ht="16.5" thickBot="1" x14ac:dyDescent="0.3">
      <c r="A37" s="241" t="s">
        <v>673</v>
      </c>
      <c r="B37" s="241"/>
    </row>
    <row r="38" spans="1:2" ht="29.25" thickBot="1" x14ac:dyDescent="0.3">
      <c r="A38" s="250" t="s">
        <v>674</v>
      </c>
      <c r="B38" s="241"/>
    </row>
    <row r="39" spans="1:2" ht="29.25" thickBot="1" x14ac:dyDescent="0.3">
      <c r="A39" s="250" t="s">
        <v>675</v>
      </c>
      <c r="B39" s="241"/>
    </row>
    <row r="40" spans="1:2" ht="16.5" thickBot="1" x14ac:dyDescent="0.3">
      <c r="A40" s="241" t="s">
        <v>362</v>
      </c>
      <c r="B40" s="241"/>
    </row>
    <row r="41" spans="1:2" ht="29.25" thickBot="1" x14ac:dyDescent="0.3">
      <c r="A41" s="250" t="s">
        <v>676</v>
      </c>
      <c r="B41" s="241"/>
    </row>
    <row r="42" spans="1:2" ht="16.5" thickBot="1" x14ac:dyDescent="0.3">
      <c r="A42" s="241" t="s">
        <v>677</v>
      </c>
      <c r="B42" s="241"/>
    </row>
    <row r="43" spans="1:2" ht="16.5" thickBot="1" x14ac:dyDescent="0.3">
      <c r="A43" s="241" t="s">
        <v>678</v>
      </c>
      <c r="B43" s="241"/>
    </row>
    <row r="44" spans="1:2" ht="16.5" thickBot="1" x14ac:dyDescent="0.3">
      <c r="A44" s="241" t="s">
        <v>679</v>
      </c>
      <c r="B44" s="241"/>
    </row>
    <row r="45" spans="1:2" ht="16.5" thickBot="1" x14ac:dyDescent="0.3">
      <c r="A45" s="241" t="s">
        <v>680</v>
      </c>
      <c r="B45" s="241"/>
    </row>
    <row r="46" spans="1:2" ht="29.25" thickBot="1" x14ac:dyDescent="0.3">
      <c r="A46" s="250" t="s">
        <v>681</v>
      </c>
      <c r="B46" s="241"/>
    </row>
    <row r="47" spans="1:2" ht="16.5" thickBot="1" x14ac:dyDescent="0.3">
      <c r="A47" s="241" t="s">
        <v>677</v>
      </c>
      <c r="B47" s="241"/>
    </row>
    <row r="48" spans="1:2" ht="16.5" thickBot="1" x14ac:dyDescent="0.3">
      <c r="A48" s="241" t="s">
        <v>678</v>
      </c>
      <c r="B48" s="241"/>
    </row>
    <row r="49" spans="1:2" ht="16.5" thickBot="1" x14ac:dyDescent="0.3">
      <c r="A49" s="241" t="s">
        <v>679</v>
      </c>
      <c r="B49" s="241"/>
    </row>
    <row r="50" spans="1:2" ht="16.5" thickBot="1" x14ac:dyDescent="0.3">
      <c r="A50" s="241" t="s">
        <v>680</v>
      </c>
      <c r="B50" s="241"/>
    </row>
    <row r="51" spans="1:2" ht="29.25" thickBot="1" x14ac:dyDescent="0.3">
      <c r="A51" s="250" t="s">
        <v>682</v>
      </c>
      <c r="B51" s="241"/>
    </row>
    <row r="52" spans="1:2" ht="16.5" thickBot="1" x14ac:dyDescent="0.3">
      <c r="A52" s="241" t="s">
        <v>677</v>
      </c>
      <c r="B52" s="241"/>
    </row>
    <row r="53" spans="1:2" ht="16.5" thickBot="1" x14ac:dyDescent="0.3">
      <c r="A53" s="241" t="s">
        <v>678</v>
      </c>
      <c r="B53" s="241"/>
    </row>
    <row r="54" spans="1:2" ht="16.5" thickBot="1" x14ac:dyDescent="0.3">
      <c r="A54" s="241" t="s">
        <v>679</v>
      </c>
      <c r="B54" s="241"/>
    </row>
    <row r="55" spans="1:2" ht="16.5" thickBot="1" x14ac:dyDescent="0.3">
      <c r="A55" s="241" t="s">
        <v>680</v>
      </c>
      <c r="B55" s="241"/>
    </row>
    <row r="56" spans="1:2" ht="29.25" thickBot="1" x14ac:dyDescent="0.3">
      <c r="A56" s="240" t="s">
        <v>683</v>
      </c>
      <c r="B56" s="251"/>
    </row>
    <row r="57" spans="1:2" ht="16.5" thickBot="1" x14ac:dyDescent="0.3">
      <c r="A57" s="242" t="s">
        <v>362</v>
      </c>
      <c r="B57" s="251"/>
    </row>
    <row r="58" spans="1:2" ht="16.5" thickBot="1" x14ac:dyDescent="0.3">
      <c r="A58" s="242" t="s">
        <v>684</v>
      </c>
      <c r="B58" s="251"/>
    </row>
    <row r="59" spans="1:2" ht="16.5" thickBot="1" x14ac:dyDescent="0.3">
      <c r="A59" s="242" t="s">
        <v>685</v>
      </c>
      <c r="B59" s="251"/>
    </row>
    <row r="60" spans="1:2" ht="16.5" thickBot="1" x14ac:dyDescent="0.3">
      <c r="A60" s="242" t="s">
        <v>686</v>
      </c>
      <c r="B60" s="251"/>
    </row>
    <row r="61" spans="1:2" ht="16.5" thickBot="1" x14ac:dyDescent="0.3">
      <c r="A61" s="237" t="s">
        <v>687</v>
      </c>
      <c r="B61" s="252"/>
    </row>
    <row r="62" spans="1:2" ht="16.5" thickBot="1" x14ac:dyDescent="0.3">
      <c r="A62" s="237" t="s">
        <v>688</v>
      </c>
      <c r="B62" s="252"/>
    </row>
    <row r="63" spans="1:2" ht="16.5" thickBot="1" x14ac:dyDescent="0.3">
      <c r="A63" s="237" t="s">
        <v>689</v>
      </c>
      <c r="B63" s="252"/>
    </row>
    <row r="64" spans="1:2" ht="16.5" thickBot="1" x14ac:dyDescent="0.3">
      <c r="A64" s="238" t="s">
        <v>690</v>
      </c>
      <c r="B64" s="239"/>
    </row>
    <row r="65" spans="1:2" x14ac:dyDescent="0.25">
      <c r="A65" s="240" t="s">
        <v>691</v>
      </c>
      <c r="B65" s="1853" t="s">
        <v>692</v>
      </c>
    </row>
    <row r="66" spans="1:2" x14ac:dyDescent="0.25">
      <c r="A66" s="246" t="s">
        <v>693</v>
      </c>
      <c r="B66" s="1854"/>
    </row>
    <row r="67" spans="1:2" x14ac:dyDescent="0.25">
      <c r="A67" s="246" t="s">
        <v>694</v>
      </c>
      <c r="B67" s="1854"/>
    </row>
    <row r="68" spans="1:2" x14ac:dyDescent="0.25">
      <c r="A68" s="246" t="s">
        <v>695</v>
      </c>
      <c r="B68" s="1854"/>
    </row>
    <row r="69" spans="1:2" x14ac:dyDescent="0.25">
      <c r="A69" s="246" t="s">
        <v>696</v>
      </c>
      <c r="B69" s="1854"/>
    </row>
    <row r="70" spans="1:2" ht="16.5" thickBot="1" x14ac:dyDescent="0.3">
      <c r="A70" s="248" t="s">
        <v>697</v>
      </c>
      <c r="B70" s="1855"/>
    </row>
    <row r="71" spans="1:2" ht="30.75" thickBot="1" x14ac:dyDescent="0.3">
      <c r="A71" s="242" t="s">
        <v>698</v>
      </c>
      <c r="B71" s="243"/>
    </row>
    <row r="72" spans="1:2" ht="29.25" thickBot="1" x14ac:dyDescent="0.3">
      <c r="A72" s="237" t="s">
        <v>699</v>
      </c>
      <c r="B72" s="243"/>
    </row>
    <row r="73" spans="1:2" ht="16.5" thickBot="1" x14ac:dyDescent="0.3">
      <c r="A73" s="242" t="s">
        <v>362</v>
      </c>
      <c r="B73" s="254"/>
    </row>
    <row r="74" spans="1:2" ht="16.5" thickBot="1" x14ac:dyDescent="0.3">
      <c r="A74" s="242" t="s">
        <v>700</v>
      </c>
      <c r="B74" s="243"/>
    </row>
    <row r="75" spans="1:2" ht="16.5" thickBot="1" x14ac:dyDescent="0.3">
      <c r="A75" s="242" t="s">
        <v>701</v>
      </c>
      <c r="B75" s="254"/>
    </row>
    <row r="76" spans="1:2" ht="30.75" thickBot="1" x14ac:dyDescent="0.3">
      <c r="A76" s="255" t="s">
        <v>702</v>
      </c>
      <c r="B76" s="253" t="s">
        <v>703</v>
      </c>
    </row>
    <row r="77" spans="1:2" ht="16.5" thickBot="1" x14ac:dyDescent="0.3">
      <c r="A77" s="237" t="s">
        <v>704</v>
      </c>
      <c r="B77" s="252"/>
    </row>
    <row r="78" spans="1:2" ht="16.5" thickBot="1" x14ac:dyDescent="0.3">
      <c r="A78" s="246" t="s">
        <v>705</v>
      </c>
      <c r="B78" s="256"/>
    </row>
    <row r="79" spans="1:2" ht="16.5" thickBot="1" x14ac:dyDescent="0.3">
      <c r="A79" s="246" t="s">
        <v>706</v>
      </c>
      <c r="B79" s="256"/>
    </row>
    <row r="80" spans="1:2" ht="16.5" thickBot="1" x14ac:dyDescent="0.3">
      <c r="A80" s="246" t="s">
        <v>707</v>
      </c>
      <c r="B80" s="256"/>
    </row>
    <row r="81" spans="1:2" ht="45.75" thickBot="1" x14ac:dyDescent="0.3">
      <c r="A81" s="257" t="s">
        <v>708</v>
      </c>
      <c r="B81" s="254" t="s">
        <v>710</v>
      </c>
    </row>
    <row r="82" spans="1:2" ht="28.5" x14ac:dyDescent="0.25">
      <c r="A82" s="240" t="s">
        <v>711</v>
      </c>
      <c r="B82" s="1853" t="s">
        <v>712</v>
      </c>
    </row>
    <row r="83" spans="1:2" x14ac:dyDescent="0.25">
      <c r="A83" s="246" t="s">
        <v>713</v>
      </c>
      <c r="B83" s="1854"/>
    </row>
    <row r="84" spans="1:2" x14ac:dyDescent="0.25">
      <c r="A84" s="246" t="s">
        <v>714</v>
      </c>
      <c r="B84" s="1854"/>
    </row>
    <row r="85" spans="1:2" x14ac:dyDescent="0.25">
      <c r="A85" s="246" t="s">
        <v>715</v>
      </c>
      <c r="B85" s="1854"/>
    </row>
    <row r="86" spans="1:2" x14ac:dyDescent="0.25">
      <c r="A86" s="246" t="s">
        <v>716</v>
      </c>
      <c r="B86" s="1854"/>
    </row>
    <row r="87" spans="1:2" ht="16.5" thickBot="1" x14ac:dyDescent="0.3">
      <c r="A87" s="258" t="s">
        <v>717</v>
      </c>
      <c r="B87" s="1855"/>
    </row>
    <row r="89" spans="1:2" x14ac:dyDescent="0.25">
      <c r="A89" s="259" t="s">
        <v>718</v>
      </c>
      <c r="B89" s="259"/>
    </row>
    <row r="90" spans="1:2" x14ac:dyDescent="0.25">
      <c r="A90" s="229" t="s">
        <v>719</v>
      </c>
    </row>
    <row r="91" spans="1:2" x14ac:dyDescent="0.25">
      <c r="A91" s="229" t="s">
        <v>720</v>
      </c>
    </row>
    <row r="92" spans="1:2" x14ac:dyDescent="0.25">
      <c r="A92" s="229" t="s">
        <v>721</v>
      </c>
    </row>
    <row r="93" spans="1:2" x14ac:dyDescent="0.25">
      <c r="A93" s="229" t="s">
        <v>722</v>
      </c>
    </row>
    <row r="94" spans="1:2" x14ac:dyDescent="0.25">
      <c r="A94" s="229" t="s">
        <v>723</v>
      </c>
    </row>
    <row r="95" spans="1:2" x14ac:dyDescent="0.25">
      <c r="A95" s="229" t="s">
        <v>724</v>
      </c>
    </row>
    <row r="96" spans="1:2" x14ac:dyDescent="0.25">
      <c r="A96" s="1856" t="s">
        <v>725</v>
      </c>
      <c r="B96" s="1856"/>
    </row>
    <row r="98" spans="1:2" x14ac:dyDescent="0.25">
      <c r="A98" s="260" t="s">
        <v>726</v>
      </c>
      <c r="B98" s="261"/>
    </row>
    <row r="99" spans="1:2" x14ac:dyDescent="0.25">
      <c r="B99" s="262" t="s">
        <v>727</v>
      </c>
    </row>
    <row r="100" spans="1:2" x14ac:dyDescent="0.25">
      <c r="B100" s="263" t="s">
        <v>728</v>
      </c>
    </row>
  </sheetData>
  <mergeCells count="4">
    <mergeCell ref="A5:B5"/>
    <mergeCell ref="B65:B70"/>
    <mergeCell ref="B82:B87"/>
    <mergeCell ref="A96:B96"/>
  </mergeCells>
  <phoneticPr fontId="0" type="noConversion"/>
  <pageMargins left="0.7" right="0.7" top="0.75" bottom="0.75" header="0.3" footer="0.3"/>
  <pageSetup paperSize="9" scale="65" fitToHeight="2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8"/>
  <sheetViews>
    <sheetView topLeftCell="A7" zoomScale="70" zoomScaleNormal="70" workbookViewId="0">
      <selection activeCell="F22" sqref="F22"/>
    </sheetView>
  </sheetViews>
  <sheetFormatPr defaultColWidth="9" defaultRowHeight="15.75" x14ac:dyDescent="0.25"/>
  <cols>
    <col min="1" max="1" width="7.25" style="1" customWidth="1"/>
    <col min="2" max="2" width="25.25" style="1" customWidth="1"/>
    <col min="3" max="3" width="8" style="1" customWidth="1"/>
    <col min="4" max="4" width="7.25" style="1" customWidth="1"/>
    <col min="5" max="5" width="7.125" style="1" customWidth="1"/>
    <col min="6" max="6" width="7.875" style="1" customWidth="1"/>
    <col min="7" max="7" width="7.625" style="1" customWidth="1"/>
    <col min="8" max="9" width="7.25" style="1" customWidth="1"/>
    <col min="10" max="10" width="8.375" style="1" customWidth="1"/>
    <col min="11" max="11" width="7.875" style="1" customWidth="1"/>
    <col min="12" max="12" width="8.25" style="1" customWidth="1"/>
    <col min="13" max="13" width="7.875" style="1" customWidth="1"/>
    <col min="14" max="14" width="7.25" style="1" customWidth="1"/>
    <col min="15" max="15" width="7.375" style="1" customWidth="1"/>
    <col min="16" max="16" width="7.75" style="1" customWidth="1"/>
    <col min="17" max="17" width="8" style="1" customWidth="1"/>
    <col min="18" max="18" width="8.125" style="1" customWidth="1"/>
    <col min="19" max="20" width="8" style="1" customWidth="1"/>
    <col min="21" max="21" width="8.875" style="1" customWidth="1"/>
    <col min="22" max="22" width="10.25" style="1" customWidth="1"/>
    <col min="23" max="16384" width="9" style="1"/>
  </cols>
  <sheetData>
    <row r="1" spans="1:22" hidden="1" x14ac:dyDescent="0.25">
      <c r="M1" s="4"/>
      <c r="V1" s="4"/>
    </row>
    <row r="2" spans="1:22" hidden="1" x14ac:dyDescent="0.25">
      <c r="M2" s="4"/>
      <c r="V2" s="4" t="s">
        <v>780</v>
      </c>
    </row>
    <row r="3" spans="1:22" hidden="1" x14ac:dyDescent="0.25">
      <c r="M3" s="4"/>
      <c r="V3" s="4" t="s">
        <v>595</v>
      </c>
    </row>
    <row r="4" spans="1:22" hidden="1" x14ac:dyDescent="0.25">
      <c r="M4" s="4"/>
      <c r="V4" s="4" t="s">
        <v>613</v>
      </c>
    </row>
    <row r="5" spans="1:22" hidden="1" x14ac:dyDescent="0.25">
      <c r="M5" s="4"/>
      <c r="V5" s="4"/>
    </row>
    <row r="6" spans="1:22" ht="31.5" hidden="1" customHeight="1" x14ac:dyDescent="0.25">
      <c r="A6" s="1801" t="s">
        <v>10</v>
      </c>
      <c r="B6" s="1469"/>
      <c r="C6" s="1469"/>
      <c r="D6" s="1469"/>
      <c r="E6" s="1469"/>
      <c r="F6" s="1469"/>
      <c r="G6" s="1469"/>
      <c r="H6" s="1469"/>
      <c r="I6" s="1469"/>
      <c r="J6" s="1469"/>
      <c r="K6" s="1469"/>
      <c r="L6" s="1469"/>
      <c r="M6" s="1469"/>
      <c r="N6" s="1469"/>
      <c r="O6" s="1469"/>
      <c r="P6" s="1469"/>
      <c r="Q6" s="1469"/>
      <c r="R6" s="1469"/>
      <c r="S6" s="1469"/>
      <c r="T6" s="1469"/>
      <c r="U6" s="1469"/>
      <c r="V6" s="1469"/>
    </row>
    <row r="7" spans="1:22" x14ac:dyDescent="0.25">
      <c r="M7" s="4"/>
      <c r="V7" s="4" t="s">
        <v>596</v>
      </c>
    </row>
    <row r="8" spans="1:22" x14ac:dyDescent="0.25">
      <c r="M8" s="4"/>
      <c r="V8" s="4" t="s">
        <v>196</v>
      </c>
    </row>
    <row r="9" spans="1:22" x14ac:dyDescent="0.25">
      <c r="M9" s="4"/>
      <c r="V9" s="4"/>
    </row>
    <row r="10" spans="1:22" x14ac:dyDescent="0.25">
      <c r="M10" s="4"/>
      <c r="T10" s="1828" t="s">
        <v>250</v>
      </c>
      <c r="U10" s="1828"/>
      <c r="V10" s="1828"/>
    </row>
    <row r="11" spans="1:22" x14ac:dyDescent="0.25">
      <c r="M11" s="4"/>
      <c r="V11" s="19" t="s">
        <v>215</v>
      </c>
    </row>
    <row r="12" spans="1:22" x14ac:dyDescent="0.25">
      <c r="M12" s="4"/>
      <c r="V12" s="4" t="s">
        <v>600</v>
      </c>
    </row>
    <row r="13" spans="1:22" ht="31.5" customHeight="1" x14ac:dyDescent="0.25">
      <c r="A13" s="1801" t="s">
        <v>809</v>
      </c>
      <c r="B13" s="1469"/>
      <c r="C13" s="1469"/>
      <c r="D13" s="1469"/>
      <c r="E13" s="1469"/>
      <c r="F13" s="1469"/>
      <c r="G13" s="1469"/>
      <c r="H13" s="1469"/>
      <c r="I13" s="1469"/>
      <c r="J13" s="1469"/>
      <c r="K13" s="1469"/>
      <c r="L13" s="1469"/>
      <c r="M13" s="1469"/>
      <c r="N13" s="1469"/>
      <c r="O13" s="1469"/>
      <c r="P13" s="1469"/>
      <c r="Q13" s="1469"/>
      <c r="R13" s="1469"/>
      <c r="S13" s="1469"/>
      <c r="T13" s="1469"/>
      <c r="U13" s="1469"/>
      <c r="V13" s="1469"/>
    </row>
    <row r="14" spans="1:22" ht="16.5" thickBot="1" x14ac:dyDescent="0.3"/>
    <row r="15" spans="1:22" ht="15.75" customHeight="1" x14ac:dyDescent="0.25">
      <c r="A15" s="1863" t="s">
        <v>289</v>
      </c>
      <c r="B15" s="1863" t="s">
        <v>346</v>
      </c>
      <c r="C15" s="1866" t="s">
        <v>336</v>
      </c>
      <c r="D15" s="1867"/>
      <c r="E15" s="1867"/>
      <c r="F15" s="1867"/>
      <c r="G15" s="1867"/>
      <c r="H15" s="1867"/>
      <c r="I15" s="1867"/>
      <c r="J15" s="1867"/>
      <c r="K15" s="1867"/>
      <c r="L15" s="1868"/>
      <c r="M15" s="1866" t="s">
        <v>418</v>
      </c>
      <c r="N15" s="1867"/>
      <c r="O15" s="1867"/>
      <c r="P15" s="1867"/>
      <c r="Q15" s="1867"/>
      <c r="R15" s="1867"/>
      <c r="S15" s="1867"/>
      <c r="T15" s="1867"/>
      <c r="U15" s="1867"/>
      <c r="V15" s="1868"/>
    </row>
    <row r="16" spans="1:22" ht="15.75" customHeight="1" x14ac:dyDescent="0.25">
      <c r="A16" s="1864"/>
      <c r="B16" s="1864"/>
      <c r="C16" s="1869" t="s">
        <v>415</v>
      </c>
      <c r="D16" s="1870"/>
      <c r="E16" s="1870"/>
      <c r="F16" s="1870"/>
      <c r="G16" s="1833"/>
      <c r="H16" s="1871" t="s">
        <v>314</v>
      </c>
      <c r="I16" s="1870"/>
      <c r="J16" s="1870"/>
      <c r="K16" s="1870"/>
      <c r="L16" s="1872"/>
      <c r="M16" s="1869" t="s">
        <v>415</v>
      </c>
      <c r="N16" s="1870"/>
      <c r="O16" s="1870"/>
      <c r="P16" s="1870"/>
      <c r="Q16" s="1833"/>
      <c r="R16" s="1871" t="s">
        <v>314</v>
      </c>
      <c r="S16" s="1870"/>
      <c r="T16" s="1870"/>
      <c r="U16" s="1870"/>
      <c r="V16" s="1872"/>
    </row>
    <row r="17" spans="1:22" ht="15.75" customHeight="1" x14ac:dyDescent="0.25">
      <c r="A17" s="1864"/>
      <c r="B17" s="1864"/>
      <c r="C17" s="1860" t="s">
        <v>347</v>
      </c>
      <c r="D17" s="1861"/>
      <c r="E17" s="1861"/>
      <c r="F17" s="1861"/>
      <c r="G17" s="1578"/>
      <c r="H17" s="1577" t="s">
        <v>347</v>
      </c>
      <c r="I17" s="1861"/>
      <c r="J17" s="1861"/>
      <c r="K17" s="1861"/>
      <c r="L17" s="1862"/>
      <c r="M17" s="1860" t="s">
        <v>347</v>
      </c>
      <c r="N17" s="1861"/>
      <c r="O17" s="1861"/>
      <c r="P17" s="1861"/>
      <c r="Q17" s="1578"/>
      <c r="R17" s="1577" t="s">
        <v>347</v>
      </c>
      <c r="S17" s="1861"/>
      <c r="T17" s="1861"/>
      <c r="U17" s="1861"/>
      <c r="V17" s="1862"/>
    </row>
    <row r="18" spans="1:22" ht="15.6" customHeight="1" thickBot="1" x14ac:dyDescent="0.3">
      <c r="A18" s="1865"/>
      <c r="B18" s="1865"/>
      <c r="C18" s="121" t="s">
        <v>348</v>
      </c>
      <c r="D18" s="102" t="s">
        <v>349</v>
      </c>
      <c r="E18" s="102" t="s">
        <v>350</v>
      </c>
      <c r="F18" s="102" t="s">
        <v>351</v>
      </c>
      <c r="G18" s="102">
        <v>2010</v>
      </c>
      <c r="H18" s="102" t="s">
        <v>348</v>
      </c>
      <c r="I18" s="102" t="s">
        <v>349</v>
      </c>
      <c r="J18" s="102" t="s">
        <v>350</v>
      </c>
      <c r="K18" s="102" t="s">
        <v>351</v>
      </c>
      <c r="L18" s="103">
        <v>2010</v>
      </c>
      <c r="M18" s="122" t="s">
        <v>348</v>
      </c>
      <c r="N18" s="102" t="s">
        <v>349</v>
      </c>
      <c r="O18" s="102" t="s">
        <v>350</v>
      </c>
      <c r="P18" s="102" t="s">
        <v>351</v>
      </c>
      <c r="Q18" s="102">
        <v>2010</v>
      </c>
      <c r="R18" s="102" t="s">
        <v>348</v>
      </c>
      <c r="S18" s="102" t="s">
        <v>349</v>
      </c>
      <c r="T18" s="102" t="s">
        <v>350</v>
      </c>
      <c r="U18" s="102" t="s">
        <v>351</v>
      </c>
      <c r="V18" s="103">
        <v>2010</v>
      </c>
    </row>
    <row r="19" spans="1:22" x14ac:dyDescent="0.25">
      <c r="A19" s="110">
        <v>1</v>
      </c>
      <c r="B19" s="110">
        <v>2</v>
      </c>
      <c r="C19" s="107">
        <v>3</v>
      </c>
      <c r="D19" s="108">
        <v>4</v>
      </c>
      <c r="E19" s="108">
        <v>5</v>
      </c>
      <c r="F19" s="108">
        <v>6</v>
      </c>
      <c r="G19" s="108">
        <v>7</v>
      </c>
      <c r="H19" s="109">
        <v>8</v>
      </c>
      <c r="I19" s="109">
        <v>9</v>
      </c>
      <c r="J19" s="109">
        <v>10</v>
      </c>
      <c r="K19" s="109">
        <v>11</v>
      </c>
      <c r="L19" s="111">
        <v>12</v>
      </c>
      <c r="M19" s="107">
        <v>13</v>
      </c>
      <c r="N19" s="108">
        <v>14</v>
      </c>
      <c r="O19" s="108">
        <v>15</v>
      </c>
      <c r="P19" s="108">
        <v>16</v>
      </c>
      <c r="Q19" s="108">
        <v>17</v>
      </c>
      <c r="R19" s="109">
        <v>18</v>
      </c>
      <c r="S19" s="109">
        <v>19</v>
      </c>
      <c r="T19" s="109">
        <v>20</v>
      </c>
      <c r="U19" s="109">
        <v>21</v>
      </c>
      <c r="V19" s="111">
        <v>22</v>
      </c>
    </row>
    <row r="20" spans="1:22" x14ac:dyDescent="0.25">
      <c r="A20" s="412">
        <v>1</v>
      </c>
      <c r="B20" s="12" t="s">
        <v>150</v>
      </c>
      <c r="C20" s="305"/>
      <c r="D20" s="305"/>
      <c r="E20" s="305"/>
      <c r="F20" s="305"/>
      <c r="G20" s="305"/>
      <c r="H20" s="305"/>
      <c r="I20" s="305"/>
      <c r="J20" s="305"/>
      <c r="K20" s="305"/>
      <c r="L20" s="305"/>
      <c r="M20" s="305"/>
      <c r="N20" s="305"/>
      <c r="O20" s="305"/>
      <c r="P20" s="305"/>
      <c r="Q20" s="305"/>
      <c r="R20" s="305"/>
      <c r="S20" s="305"/>
      <c r="T20" s="305"/>
      <c r="U20" s="305"/>
      <c r="V20" s="305"/>
    </row>
    <row r="21" spans="1:22" ht="47.25" x14ac:dyDescent="0.25">
      <c r="A21" s="406">
        <v>2</v>
      </c>
      <c r="B21" s="5" t="s">
        <v>151</v>
      </c>
      <c r="C21" s="305"/>
      <c r="D21" s="305"/>
      <c r="E21" s="305"/>
      <c r="F21" s="305"/>
      <c r="G21" s="305"/>
      <c r="H21" s="305"/>
      <c r="I21" s="305"/>
      <c r="J21" s="305"/>
      <c r="K21" s="305"/>
      <c r="L21" s="305"/>
      <c r="M21" s="305"/>
      <c r="N21" s="305"/>
      <c r="O21" s="305"/>
      <c r="P21" s="305"/>
      <c r="Q21" s="305"/>
      <c r="R21" s="305"/>
      <c r="S21" s="305"/>
      <c r="T21" s="305"/>
      <c r="U21" s="305"/>
      <c r="V21" s="305"/>
    </row>
    <row r="22" spans="1:22" ht="47.25" x14ac:dyDescent="0.25">
      <c r="A22" s="406">
        <v>3</v>
      </c>
      <c r="B22" s="5" t="s">
        <v>152</v>
      </c>
      <c r="C22" s="305"/>
      <c r="D22" s="305"/>
      <c r="E22" s="305"/>
      <c r="F22" s="305"/>
      <c r="G22" s="305"/>
      <c r="H22" s="305"/>
      <c r="I22" s="305"/>
      <c r="J22" s="305"/>
      <c r="K22" s="305"/>
      <c r="L22" s="305"/>
      <c r="M22" s="305"/>
      <c r="N22" s="305"/>
      <c r="O22" s="305"/>
      <c r="P22" s="305"/>
      <c r="Q22" s="305"/>
      <c r="R22" s="305"/>
      <c r="S22" s="305"/>
      <c r="T22" s="305"/>
      <c r="U22" s="305"/>
      <c r="V22" s="305"/>
    </row>
    <row r="23" spans="1:22" ht="47.25" x14ac:dyDescent="0.25">
      <c r="A23" s="407">
        <v>4</v>
      </c>
      <c r="B23" s="5" t="s">
        <v>153</v>
      </c>
      <c r="C23" s="305"/>
      <c r="D23" s="305"/>
      <c r="E23" s="305"/>
      <c r="F23" s="305"/>
      <c r="G23" s="305"/>
      <c r="H23" s="305"/>
      <c r="I23" s="305"/>
      <c r="J23" s="305"/>
      <c r="K23" s="305"/>
      <c r="L23" s="305"/>
      <c r="M23" s="305"/>
      <c r="N23" s="305"/>
      <c r="O23" s="305"/>
      <c r="P23" s="305"/>
      <c r="Q23" s="305"/>
      <c r="R23" s="305"/>
      <c r="S23" s="305"/>
      <c r="T23" s="305"/>
      <c r="U23" s="305"/>
      <c r="V23" s="305"/>
    </row>
    <row r="24" spans="1:22" ht="47.25" hidden="1" x14ac:dyDescent="0.25">
      <c r="A24" s="406">
        <v>5</v>
      </c>
      <c r="B24" s="5" t="s">
        <v>154</v>
      </c>
      <c r="C24" s="305"/>
      <c r="D24" s="305"/>
      <c r="E24" s="305"/>
      <c r="F24" s="305"/>
      <c r="G24" s="305"/>
      <c r="H24" s="305"/>
      <c r="I24" s="305"/>
      <c r="J24" s="305"/>
      <c r="K24" s="305"/>
      <c r="L24" s="305"/>
      <c r="M24" s="305"/>
      <c r="N24" s="305"/>
      <c r="O24" s="305"/>
      <c r="P24" s="305"/>
      <c r="Q24" s="305"/>
      <c r="R24" s="305"/>
      <c r="S24" s="305"/>
      <c r="T24" s="305"/>
      <c r="U24" s="305"/>
      <c r="V24" s="305"/>
    </row>
    <row r="25" spans="1:22" ht="47.25" x14ac:dyDescent="0.25">
      <c r="A25" s="406">
        <v>6</v>
      </c>
      <c r="B25" s="5" t="s">
        <v>155</v>
      </c>
      <c r="C25" s="305"/>
      <c r="D25" s="305"/>
      <c r="E25" s="305"/>
      <c r="F25" s="305"/>
      <c r="G25" s="305"/>
      <c r="H25" s="305"/>
      <c r="I25" s="305"/>
      <c r="J25" s="305"/>
      <c r="K25" s="305"/>
      <c r="L25" s="305"/>
      <c r="M25" s="305"/>
      <c r="N25" s="305"/>
      <c r="O25" s="305"/>
      <c r="P25" s="305"/>
      <c r="Q25" s="305"/>
      <c r="R25" s="305"/>
      <c r="S25" s="305"/>
      <c r="T25" s="305"/>
      <c r="U25" s="305"/>
      <c r="V25" s="305"/>
    </row>
    <row r="26" spans="1:22" ht="31.5" x14ac:dyDescent="0.25">
      <c r="A26" s="406">
        <v>7</v>
      </c>
      <c r="B26" s="5" t="s">
        <v>216</v>
      </c>
      <c r="C26" s="305"/>
      <c r="D26" s="305"/>
      <c r="E26" s="491">
        <v>0.9</v>
      </c>
      <c r="F26" s="406"/>
      <c r="G26" s="491">
        <v>0.9</v>
      </c>
      <c r="H26" s="483"/>
      <c r="I26" s="305"/>
      <c r="J26" s="305"/>
      <c r="K26" s="305">
        <v>0.9</v>
      </c>
      <c r="L26" s="305">
        <v>0.9</v>
      </c>
      <c r="M26" s="305"/>
      <c r="N26" s="305"/>
      <c r="O26" s="305"/>
      <c r="P26" s="305"/>
      <c r="Q26" s="305"/>
      <c r="R26" s="305"/>
      <c r="S26" s="305"/>
      <c r="T26" s="305"/>
      <c r="U26" s="305"/>
      <c r="V26" s="305"/>
    </row>
    <row r="27" spans="1:22" ht="31.5" x14ac:dyDescent="0.25">
      <c r="A27" s="406">
        <v>8</v>
      </c>
      <c r="B27" s="5" t="s">
        <v>217</v>
      </c>
      <c r="C27" s="305"/>
      <c r="D27" s="305"/>
      <c r="E27" s="491">
        <v>1.64</v>
      </c>
      <c r="F27" s="406"/>
      <c r="G27" s="491">
        <v>1.64</v>
      </c>
      <c r="H27" s="483"/>
      <c r="I27" s="305"/>
      <c r="J27" s="305"/>
      <c r="K27" s="305">
        <v>1.64</v>
      </c>
      <c r="L27" s="305">
        <v>1.64</v>
      </c>
      <c r="M27" s="305"/>
      <c r="N27" s="305"/>
      <c r="O27" s="305"/>
      <c r="P27" s="305"/>
      <c r="Q27" s="305"/>
      <c r="R27" s="305"/>
      <c r="S27" s="305"/>
      <c r="T27" s="305"/>
      <c r="U27" s="305"/>
      <c r="V27" s="305"/>
    </row>
    <row r="28" spans="1:22" ht="31.5" x14ac:dyDescent="0.25">
      <c r="A28" s="406">
        <v>10</v>
      </c>
      <c r="B28" s="5" t="s">
        <v>218</v>
      </c>
      <c r="C28" s="305"/>
      <c r="D28" s="305"/>
      <c r="E28" s="406"/>
      <c r="F28" s="491">
        <v>1</v>
      </c>
      <c r="G28" s="491">
        <v>1</v>
      </c>
      <c r="H28" s="483"/>
      <c r="I28" s="305"/>
      <c r="J28" s="305"/>
      <c r="K28" s="305"/>
      <c r="L28" s="305"/>
      <c r="M28" s="305"/>
      <c r="N28" s="305"/>
      <c r="O28" s="305"/>
      <c r="P28" s="305"/>
      <c r="Q28" s="305"/>
      <c r="R28" s="305"/>
      <c r="S28" s="305"/>
      <c r="T28" s="305"/>
      <c r="U28" s="305"/>
      <c r="V28" s="305"/>
    </row>
    <row r="29" spans="1:22" ht="47.25" x14ac:dyDescent="0.25">
      <c r="A29" s="406">
        <v>11</v>
      </c>
      <c r="B29" s="5" t="s">
        <v>160</v>
      </c>
      <c r="C29" s="305"/>
      <c r="D29" s="305"/>
      <c r="E29" s="406"/>
      <c r="F29" s="406"/>
      <c r="G29" s="491"/>
      <c r="H29" s="483"/>
      <c r="I29" s="305"/>
      <c r="J29" s="305"/>
      <c r="K29" s="305"/>
      <c r="L29" s="305"/>
      <c r="M29" s="305"/>
      <c r="N29" s="305"/>
      <c r="O29" s="305"/>
      <c r="P29" s="305"/>
      <c r="Q29" s="305"/>
      <c r="R29" s="305"/>
      <c r="S29" s="305"/>
      <c r="T29" s="305"/>
      <c r="U29" s="305"/>
      <c r="V29" s="305"/>
    </row>
    <row r="30" spans="1:22" ht="47.25" x14ac:dyDescent="0.25">
      <c r="A30" s="406">
        <v>12</v>
      </c>
      <c r="B30" s="5" t="s">
        <v>159</v>
      </c>
      <c r="C30" s="305"/>
      <c r="D30" s="305"/>
      <c r="E30" s="406"/>
      <c r="F30" s="406"/>
      <c r="G30" s="491"/>
      <c r="H30" s="483"/>
      <c r="I30" s="305"/>
      <c r="J30" s="305"/>
      <c r="K30" s="305"/>
      <c r="L30" s="305"/>
      <c r="M30" s="305"/>
      <c r="N30" s="305"/>
      <c r="O30" s="305"/>
      <c r="P30" s="305"/>
      <c r="Q30" s="305"/>
      <c r="R30" s="305"/>
      <c r="S30" s="305"/>
      <c r="T30" s="305"/>
      <c r="U30" s="305"/>
      <c r="V30" s="305"/>
    </row>
    <row r="31" spans="1:22" ht="31.5" x14ac:dyDescent="0.25">
      <c r="A31" s="406">
        <v>13</v>
      </c>
      <c r="B31" s="5" t="s">
        <v>161</v>
      </c>
      <c r="C31" s="305"/>
      <c r="D31" s="305"/>
      <c r="E31" s="406"/>
      <c r="F31" s="406"/>
      <c r="G31" s="491"/>
      <c r="H31" s="483"/>
      <c r="I31" s="305"/>
      <c r="J31" s="305"/>
      <c r="K31" s="305"/>
      <c r="L31" s="305"/>
      <c r="M31" s="305"/>
      <c r="N31" s="305"/>
      <c r="O31" s="305"/>
      <c r="P31" s="305"/>
      <c r="Q31" s="305"/>
      <c r="R31" s="305"/>
      <c r="S31" s="305"/>
      <c r="T31" s="305"/>
      <c r="U31" s="305"/>
      <c r="V31" s="305"/>
    </row>
    <row r="32" spans="1:22" ht="31.5" x14ac:dyDescent="0.25">
      <c r="A32" s="406">
        <v>14</v>
      </c>
      <c r="B32" s="5" t="s">
        <v>163</v>
      </c>
      <c r="C32" s="305"/>
      <c r="D32" s="305"/>
      <c r="E32" s="406"/>
      <c r="F32" s="406"/>
      <c r="G32" s="491"/>
      <c r="H32" s="483"/>
      <c r="I32" s="305"/>
      <c r="J32" s="305"/>
      <c r="K32" s="305"/>
      <c r="L32" s="305"/>
      <c r="M32" s="305"/>
      <c r="N32" s="305"/>
      <c r="O32" s="305"/>
      <c r="P32" s="305"/>
      <c r="Q32" s="305"/>
      <c r="R32" s="305"/>
      <c r="S32" s="305"/>
      <c r="T32" s="305"/>
      <c r="U32" s="305"/>
      <c r="V32" s="305"/>
    </row>
    <row r="33" spans="1:22" x14ac:dyDescent="0.25">
      <c r="A33" s="406">
        <v>15</v>
      </c>
      <c r="B33" s="5" t="s">
        <v>164</v>
      </c>
      <c r="C33" s="305"/>
      <c r="D33" s="305"/>
      <c r="E33" s="406"/>
      <c r="F33" s="406"/>
      <c r="G33" s="491"/>
      <c r="H33" s="483"/>
      <c r="I33" s="305"/>
      <c r="J33" s="305"/>
      <c r="K33" s="305"/>
      <c r="L33" s="305"/>
      <c r="M33" s="305"/>
      <c r="N33" s="305"/>
      <c r="O33" s="305"/>
      <c r="P33" s="305"/>
      <c r="Q33" s="305"/>
      <c r="R33" s="305"/>
      <c r="S33" s="305"/>
      <c r="T33" s="305"/>
      <c r="U33" s="305"/>
      <c r="V33" s="305"/>
    </row>
    <row r="34" spans="1:22" x14ac:dyDescent="0.25">
      <c r="A34" s="406">
        <v>16</v>
      </c>
      <c r="B34" s="5" t="s">
        <v>165</v>
      </c>
      <c r="C34" s="305"/>
      <c r="D34" s="305"/>
      <c r="E34" s="406"/>
      <c r="F34" s="406"/>
      <c r="G34" s="491"/>
      <c r="H34" s="483"/>
      <c r="I34" s="305"/>
      <c r="J34" s="305"/>
      <c r="K34" s="305"/>
      <c r="L34" s="305"/>
      <c r="M34" s="305"/>
      <c r="N34" s="305"/>
      <c r="O34" s="305"/>
      <c r="P34" s="305"/>
      <c r="Q34" s="305"/>
      <c r="R34" s="305"/>
      <c r="S34" s="305"/>
      <c r="T34" s="305"/>
      <c r="U34" s="305"/>
      <c r="V34" s="305"/>
    </row>
    <row r="35" spans="1:22" ht="31.5" x14ac:dyDescent="0.25">
      <c r="A35" s="406">
        <v>17</v>
      </c>
      <c r="B35" s="5" t="s">
        <v>166</v>
      </c>
      <c r="C35" s="305"/>
      <c r="D35" s="305"/>
      <c r="E35" s="406"/>
      <c r="F35" s="406"/>
      <c r="G35" s="491"/>
      <c r="H35" s="483"/>
      <c r="I35" s="305"/>
      <c r="J35" s="305"/>
      <c r="K35" s="305"/>
      <c r="L35" s="305"/>
      <c r="M35" s="305"/>
      <c r="N35" s="305"/>
      <c r="O35" s="305"/>
      <c r="P35" s="305"/>
      <c r="Q35" s="305"/>
      <c r="R35" s="305"/>
      <c r="S35" s="305"/>
      <c r="T35" s="305"/>
      <c r="U35" s="305"/>
      <c r="V35" s="305"/>
    </row>
    <row r="36" spans="1:22" ht="31.5" x14ac:dyDescent="0.25">
      <c r="A36" s="406">
        <v>18</v>
      </c>
      <c r="B36" s="5" t="s">
        <v>167</v>
      </c>
      <c r="C36" s="305"/>
      <c r="D36" s="305"/>
      <c r="E36" s="406"/>
      <c r="F36" s="406"/>
      <c r="G36" s="491"/>
      <c r="H36" s="483"/>
      <c r="I36" s="305"/>
      <c r="J36" s="305"/>
      <c r="K36" s="305"/>
      <c r="L36" s="305"/>
      <c r="M36" s="305"/>
      <c r="N36" s="305"/>
      <c r="O36" s="305"/>
      <c r="P36" s="305"/>
      <c r="Q36" s="305"/>
      <c r="R36" s="305"/>
      <c r="S36" s="305"/>
      <c r="T36" s="305"/>
      <c r="U36" s="305"/>
      <c r="V36" s="305"/>
    </row>
    <row r="37" spans="1:22" ht="31.5" x14ac:dyDescent="0.25">
      <c r="A37" s="406">
        <v>19</v>
      </c>
      <c r="B37" s="5" t="s">
        <v>168</v>
      </c>
      <c r="C37" s="305"/>
      <c r="D37" s="305"/>
      <c r="E37" s="406"/>
      <c r="F37" s="406"/>
      <c r="G37" s="491"/>
      <c r="H37" s="483"/>
      <c r="I37" s="305"/>
      <c r="J37" s="305"/>
      <c r="K37" s="305"/>
      <c r="L37" s="305"/>
      <c r="M37" s="305"/>
      <c r="N37" s="305"/>
      <c r="O37" s="305"/>
      <c r="P37" s="305"/>
      <c r="Q37" s="305"/>
      <c r="R37" s="305"/>
      <c r="S37" s="305"/>
      <c r="T37" s="305"/>
      <c r="U37" s="305"/>
      <c r="V37" s="305"/>
    </row>
    <row r="38" spans="1:22" x14ac:dyDescent="0.25">
      <c r="A38" s="406">
        <v>20</v>
      </c>
      <c r="B38" s="5" t="s">
        <v>169</v>
      </c>
      <c r="C38" s="305"/>
      <c r="D38" s="305"/>
      <c r="E38" s="406"/>
      <c r="F38" s="406"/>
      <c r="G38" s="491"/>
      <c r="H38" s="483"/>
      <c r="I38" s="305"/>
      <c r="J38" s="305"/>
      <c r="K38" s="305"/>
      <c r="L38" s="305"/>
      <c r="M38" s="305"/>
      <c r="N38" s="305"/>
      <c r="O38" s="305"/>
      <c r="P38" s="305"/>
      <c r="Q38" s="305"/>
      <c r="R38" s="305"/>
      <c r="S38" s="305"/>
      <c r="T38" s="305"/>
      <c r="U38" s="305"/>
      <c r="V38" s="305"/>
    </row>
    <row r="39" spans="1:22" ht="31.5" x14ac:dyDescent="0.25">
      <c r="A39" s="406">
        <v>21</v>
      </c>
      <c r="B39" s="5" t="s">
        <v>170</v>
      </c>
      <c r="C39" s="305"/>
      <c r="D39" s="305"/>
      <c r="E39" s="406"/>
      <c r="F39" s="406"/>
      <c r="G39" s="491"/>
      <c r="H39" s="483"/>
      <c r="I39" s="305"/>
      <c r="J39" s="305"/>
      <c r="K39" s="305"/>
      <c r="L39" s="305"/>
      <c r="M39" s="305"/>
      <c r="N39" s="305"/>
      <c r="O39" s="305"/>
      <c r="P39" s="305"/>
      <c r="Q39" s="305"/>
      <c r="R39" s="305"/>
      <c r="S39" s="305"/>
      <c r="T39" s="305"/>
      <c r="U39" s="305"/>
      <c r="V39" s="305"/>
    </row>
    <row r="40" spans="1:22" ht="31.5" x14ac:dyDescent="0.25">
      <c r="A40" s="406">
        <v>22</v>
      </c>
      <c r="B40" s="5" t="s">
        <v>171</v>
      </c>
      <c r="C40" s="305"/>
      <c r="D40" s="305"/>
      <c r="E40" s="406"/>
      <c r="F40" s="406"/>
      <c r="G40" s="491"/>
      <c r="H40" s="483"/>
      <c r="I40" s="305"/>
      <c r="J40" s="305"/>
      <c r="K40" s="305"/>
      <c r="L40" s="305"/>
      <c r="M40" s="305"/>
      <c r="N40" s="305"/>
      <c r="O40" s="305"/>
      <c r="P40" s="305"/>
      <c r="Q40" s="305"/>
      <c r="R40" s="305"/>
      <c r="S40" s="305"/>
      <c r="T40" s="305"/>
      <c r="U40" s="305"/>
      <c r="V40" s="305"/>
    </row>
    <row r="41" spans="1:22" x14ac:dyDescent="0.25">
      <c r="A41" s="406">
        <v>23</v>
      </c>
      <c r="B41" s="5" t="s">
        <v>172</v>
      </c>
      <c r="C41" s="305"/>
      <c r="D41" s="305"/>
      <c r="E41" s="406"/>
      <c r="F41" s="406"/>
      <c r="G41" s="491"/>
      <c r="H41" s="483"/>
      <c r="I41" s="305"/>
      <c r="J41" s="305"/>
      <c r="K41" s="305"/>
      <c r="L41" s="305"/>
      <c r="M41" s="305"/>
      <c r="N41" s="305"/>
      <c r="O41" s="305"/>
      <c r="P41" s="305"/>
      <c r="Q41" s="305"/>
      <c r="R41" s="305"/>
      <c r="S41" s="305"/>
      <c r="T41" s="305"/>
      <c r="U41" s="305"/>
      <c r="V41" s="305"/>
    </row>
    <row r="42" spans="1:22" x14ac:dyDescent="0.25">
      <c r="A42" s="406">
        <v>24</v>
      </c>
      <c r="B42" s="5" t="s">
        <v>165</v>
      </c>
      <c r="C42" s="305"/>
      <c r="D42" s="305"/>
      <c r="E42" s="406"/>
      <c r="F42" s="406"/>
      <c r="G42" s="491"/>
      <c r="H42" s="483"/>
      <c r="I42" s="305"/>
      <c r="J42" s="305"/>
      <c r="K42" s="305"/>
      <c r="L42" s="305"/>
      <c r="M42" s="305"/>
      <c r="N42" s="305"/>
      <c r="O42" s="305"/>
      <c r="P42" s="305"/>
      <c r="Q42" s="305"/>
      <c r="R42" s="305"/>
      <c r="S42" s="305"/>
      <c r="T42" s="305"/>
      <c r="U42" s="305"/>
      <c r="V42" s="305"/>
    </row>
    <row r="43" spans="1:22" x14ac:dyDescent="0.25">
      <c r="A43" s="406">
        <v>25</v>
      </c>
      <c r="B43" s="5" t="s">
        <v>276</v>
      </c>
      <c r="C43" s="305"/>
      <c r="D43" s="305"/>
      <c r="E43" s="406"/>
      <c r="F43" s="406"/>
      <c r="G43" s="491"/>
      <c r="H43" s="483"/>
      <c r="I43" s="305"/>
      <c r="J43" s="305"/>
      <c r="K43" s="305"/>
      <c r="L43" s="305"/>
      <c r="M43" s="305"/>
      <c r="N43" s="305"/>
      <c r="O43" s="305"/>
      <c r="P43" s="305"/>
      <c r="Q43" s="305"/>
      <c r="R43" s="305"/>
      <c r="S43" s="305"/>
      <c r="T43" s="305"/>
      <c r="U43" s="305"/>
      <c r="V43" s="305"/>
    </row>
    <row r="44" spans="1:22" ht="31.5" hidden="1" x14ac:dyDescent="0.25">
      <c r="A44" s="406">
        <v>26</v>
      </c>
      <c r="B44" s="5" t="s">
        <v>277</v>
      </c>
      <c r="C44" s="305"/>
      <c r="D44" s="305"/>
      <c r="E44" s="406"/>
      <c r="F44" s="406"/>
      <c r="G44" s="491"/>
      <c r="H44" s="483"/>
      <c r="I44" s="305"/>
      <c r="J44" s="305"/>
      <c r="K44" s="305"/>
      <c r="L44" s="305"/>
      <c r="M44" s="305"/>
      <c r="N44" s="305"/>
      <c r="O44" s="305"/>
      <c r="P44" s="305"/>
      <c r="Q44" s="305"/>
      <c r="R44" s="305"/>
      <c r="S44" s="305"/>
      <c r="T44" s="305"/>
      <c r="U44" s="305"/>
      <c r="V44" s="305"/>
    </row>
    <row r="45" spans="1:22" x14ac:dyDescent="0.25">
      <c r="A45" s="406">
        <v>27</v>
      </c>
      <c r="B45" s="5" t="s">
        <v>278</v>
      </c>
      <c r="C45" s="305"/>
      <c r="D45" s="305"/>
      <c r="E45" s="406"/>
      <c r="F45" s="406"/>
      <c r="G45" s="491"/>
      <c r="H45" s="483"/>
      <c r="I45" s="305"/>
      <c r="J45" s="305"/>
      <c r="K45" s="305"/>
      <c r="L45" s="305"/>
      <c r="M45" s="305"/>
      <c r="N45" s="305"/>
      <c r="O45" s="305"/>
      <c r="P45" s="305"/>
      <c r="Q45" s="305"/>
      <c r="R45" s="305"/>
      <c r="S45" s="305"/>
      <c r="T45" s="305"/>
      <c r="U45" s="305"/>
      <c r="V45" s="305"/>
    </row>
    <row r="46" spans="1:22" x14ac:dyDescent="0.25">
      <c r="A46" s="409"/>
      <c r="B46" s="42"/>
      <c r="C46" s="305"/>
      <c r="D46" s="305"/>
      <c r="E46" s="406"/>
      <c r="F46" s="406"/>
      <c r="G46" s="416"/>
      <c r="H46" s="406"/>
      <c r="I46" s="305"/>
      <c r="J46" s="305"/>
      <c r="K46" s="305"/>
      <c r="L46" s="305"/>
      <c r="M46" s="305"/>
      <c r="N46" s="305"/>
      <c r="O46" s="305"/>
      <c r="P46" s="305"/>
      <c r="Q46" s="305"/>
      <c r="R46" s="305"/>
      <c r="S46" s="305"/>
      <c r="T46" s="305"/>
      <c r="U46" s="305"/>
      <c r="V46" s="305"/>
    </row>
    <row r="47" spans="1:22" x14ac:dyDescent="0.25">
      <c r="A47" s="409"/>
      <c r="B47" s="42"/>
      <c r="C47" s="305"/>
      <c r="D47" s="305"/>
      <c r="E47" s="406"/>
      <c r="F47" s="406"/>
      <c r="G47" s="416"/>
      <c r="H47" s="406"/>
      <c r="I47" s="305"/>
      <c r="J47" s="305"/>
      <c r="K47" s="305"/>
      <c r="L47" s="305"/>
      <c r="M47" s="305"/>
      <c r="N47" s="305"/>
      <c r="O47" s="305"/>
      <c r="P47" s="305"/>
      <c r="Q47" s="305"/>
      <c r="R47" s="305"/>
      <c r="S47" s="305"/>
      <c r="T47" s="305"/>
      <c r="U47" s="305"/>
      <c r="V47" s="305"/>
    </row>
    <row r="48" spans="1:22" x14ac:dyDescent="0.25">
      <c r="A48" s="409">
        <v>28</v>
      </c>
      <c r="B48" s="42" t="s">
        <v>177</v>
      </c>
      <c r="C48" s="305"/>
      <c r="D48" s="305"/>
      <c r="E48" s="406"/>
      <c r="F48" s="406"/>
      <c r="G48" s="491"/>
      <c r="H48" s="483"/>
      <c r="I48" s="305"/>
      <c r="J48" s="305"/>
      <c r="K48" s="305"/>
      <c r="L48" s="305"/>
      <c r="M48" s="305"/>
      <c r="N48" s="305"/>
      <c r="O48" s="305"/>
      <c r="P48" s="305"/>
      <c r="Q48" s="305"/>
      <c r="R48" s="305"/>
      <c r="S48" s="305"/>
      <c r="T48" s="305"/>
      <c r="U48" s="305"/>
      <c r="V48" s="305"/>
    </row>
    <row r="49" spans="1:22" ht="31.5" x14ac:dyDescent="0.25">
      <c r="A49" s="410">
        <v>29</v>
      </c>
      <c r="B49" s="91" t="s">
        <v>178</v>
      </c>
      <c r="C49" s="305"/>
      <c r="D49" s="305"/>
      <c r="E49" s="406"/>
      <c r="F49" s="406"/>
      <c r="G49" s="491"/>
      <c r="H49" s="483"/>
      <c r="I49" s="305"/>
      <c r="J49" s="305"/>
      <c r="K49" s="305"/>
      <c r="L49" s="305"/>
      <c r="M49" s="305"/>
      <c r="N49" s="305"/>
      <c r="O49" s="305"/>
      <c r="P49" s="305"/>
      <c r="Q49" s="305"/>
      <c r="R49" s="305"/>
      <c r="S49" s="305"/>
      <c r="T49" s="305"/>
      <c r="U49" s="305"/>
      <c r="V49" s="305"/>
    </row>
    <row r="50" spans="1:22" ht="31.5" x14ac:dyDescent="0.25">
      <c r="A50" s="409">
        <v>30</v>
      </c>
      <c r="B50" s="42" t="s">
        <v>179</v>
      </c>
      <c r="C50" s="305"/>
      <c r="D50" s="305"/>
      <c r="E50" s="406"/>
      <c r="F50" s="406"/>
      <c r="G50" s="491"/>
      <c r="H50" s="483"/>
      <c r="I50" s="305"/>
      <c r="J50" s="305"/>
      <c r="K50" s="305"/>
      <c r="L50" s="305"/>
      <c r="M50" s="305"/>
      <c r="N50" s="305"/>
      <c r="O50" s="305"/>
      <c r="P50" s="305"/>
      <c r="Q50" s="305"/>
      <c r="R50" s="305"/>
      <c r="S50" s="305"/>
      <c r="T50" s="305"/>
      <c r="U50" s="305"/>
      <c r="V50" s="305"/>
    </row>
    <row r="51" spans="1:22" x14ac:dyDescent="0.25">
      <c r="A51" s="410">
        <v>31</v>
      </c>
      <c r="B51" s="91" t="s">
        <v>180</v>
      </c>
      <c r="C51" s="305"/>
      <c r="D51" s="305"/>
      <c r="E51" s="406"/>
      <c r="F51" s="406"/>
      <c r="G51" s="491"/>
      <c r="H51" s="483"/>
      <c r="I51" s="305"/>
      <c r="J51" s="305"/>
      <c r="K51" s="305"/>
      <c r="L51" s="305"/>
      <c r="M51" s="305"/>
      <c r="N51" s="305"/>
      <c r="O51" s="305"/>
      <c r="P51" s="305"/>
      <c r="Q51" s="305"/>
      <c r="R51" s="305"/>
      <c r="S51" s="305"/>
      <c r="T51" s="305"/>
      <c r="U51" s="305"/>
      <c r="V51" s="305"/>
    </row>
    <row r="52" spans="1:22" x14ac:dyDescent="0.25">
      <c r="A52" s="409">
        <v>32</v>
      </c>
      <c r="B52" s="42" t="s">
        <v>181</v>
      </c>
      <c r="C52" s="305"/>
      <c r="D52" s="305"/>
      <c r="E52" s="406"/>
      <c r="F52" s="406"/>
      <c r="G52" s="491">
        <v>2</v>
      </c>
      <c r="H52" s="483"/>
      <c r="I52" s="305"/>
      <c r="J52" s="305"/>
      <c r="K52" s="305"/>
      <c r="L52" s="305"/>
      <c r="M52" s="305"/>
      <c r="N52" s="305"/>
      <c r="O52" s="305"/>
      <c r="P52" s="305"/>
      <c r="Q52" s="305"/>
      <c r="R52" s="305"/>
      <c r="S52" s="305"/>
      <c r="T52" s="305"/>
      <c r="U52" s="305"/>
      <c r="V52" s="305"/>
    </row>
    <row r="53" spans="1:22" ht="31.5" x14ac:dyDescent="0.25">
      <c r="A53" s="410">
        <v>33</v>
      </c>
      <c r="B53" s="91" t="s">
        <v>182</v>
      </c>
      <c r="C53" s="305"/>
      <c r="D53" s="305"/>
      <c r="E53" s="406"/>
      <c r="F53" s="406"/>
      <c r="G53" s="491"/>
      <c r="H53" s="483"/>
      <c r="I53" s="305"/>
      <c r="J53" s="305"/>
      <c r="K53" s="305"/>
      <c r="L53" s="305"/>
      <c r="M53" s="305"/>
      <c r="N53" s="305"/>
      <c r="O53" s="305"/>
      <c r="P53" s="305"/>
      <c r="Q53" s="305"/>
      <c r="R53" s="305"/>
      <c r="S53" s="305"/>
      <c r="T53" s="305"/>
      <c r="U53" s="305"/>
      <c r="V53" s="305"/>
    </row>
    <row r="54" spans="1:22" x14ac:dyDescent="0.25">
      <c r="A54" s="409">
        <v>34</v>
      </c>
      <c r="B54" s="42" t="s">
        <v>183</v>
      </c>
      <c r="C54" s="305"/>
      <c r="D54" s="305"/>
      <c r="E54" s="406"/>
      <c r="F54" s="491">
        <v>2</v>
      </c>
      <c r="G54" s="491">
        <v>2</v>
      </c>
      <c r="H54" s="483"/>
      <c r="I54" s="305"/>
      <c r="J54" s="305"/>
      <c r="K54" s="305"/>
      <c r="L54" s="305"/>
      <c r="M54" s="305"/>
      <c r="N54" s="305"/>
      <c r="O54" s="305"/>
      <c r="P54" s="305"/>
      <c r="Q54" s="305"/>
      <c r="R54" s="305"/>
      <c r="S54" s="305"/>
      <c r="T54" s="305"/>
      <c r="U54" s="305"/>
      <c r="V54" s="305"/>
    </row>
    <row r="55" spans="1:22" x14ac:dyDescent="0.25">
      <c r="A55" s="410">
        <v>35</v>
      </c>
      <c r="B55" s="91" t="s">
        <v>184</v>
      </c>
      <c r="C55" s="305"/>
      <c r="D55" s="305"/>
      <c r="E55" s="406"/>
      <c r="F55" s="491">
        <v>0.5</v>
      </c>
      <c r="G55" s="491">
        <v>0.5</v>
      </c>
      <c r="H55" s="483"/>
      <c r="I55" s="305"/>
      <c r="J55" s="305"/>
      <c r="K55" s="305"/>
      <c r="L55" s="305"/>
      <c r="M55" s="305"/>
      <c r="N55" s="305"/>
      <c r="O55" s="305"/>
      <c r="P55" s="305"/>
      <c r="Q55" s="305"/>
      <c r="R55" s="305"/>
      <c r="S55" s="305"/>
      <c r="T55" s="305"/>
      <c r="U55" s="305"/>
      <c r="V55" s="305"/>
    </row>
    <row r="56" spans="1:22" ht="78.75" hidden="1" x14ac:dyDescent="0.25">
      <c r="A56" s="409">
        <v>36</v>
      </c>
      <c r="B56" s="42" t="s">
        <v>279</v>
      </c>
      <c r="C56" s="305"/>
      <c r="D56" s="305"/>
      <c r="E56" s="406"/>
      <c r="F56" s="406"/>
      <c r="G56" s="491"/>
      <c r="H56" s="483"/>
      <c r="I56" s="305"/>
      <c r="J56" s="305"/>
      <c r="K56" s="305"/>
      <c r="L56" s="305"/>
      <c r="M56" s="305"/>
      <c r="N56" s="305"/>
      <c r="O56" s="305"/>
      <c r="P56" s="305"/>
      <c r="Q56" s="305"/>
      <c r="R56" s="305"/>
      <c r="S56" s="305"/>
      <c r="T56" s="305"/>
      <c r="U56" s="305"/>
      <c r="V56" s="305"/>
    </row>
    <row r="57" spans="1:22" ht="78.75" hidden="1" x14ac:dyDescent="0.25">
      <c r="A57" s="410">
        <v>37</v>
      </c>
      <c r="B57" s="91" t="s">
        <v>280</v>
      </c>
      <c r="C57" s="305"/>
      <c r="D57" s="305"/>
      <c r="E57" s="406"/>
      <c r="F57" s="406"/>
      <c r="G57" s="491"/>
      <c r="H57" s="483"/>
      <c r="I57" s="305"/>
      <c r="J57" s="305"/>
      <c r="K57" s="305"/>
      <c r="L57" s="305"/>
      <c r="M57" s="305"/>
      <c r="N57" s="305"/>
      <c r="O57" s="305"/>
      <c r="P57" s="305"/>
      <c r="Q57" s="305"/>
      <c r="R57" s="305"/>
      <c r="S57" s="305"/>
      <c r="T57" s="305"/>
      <c r="U57" s="305"/>
      <c r="V57" s="305"/>
    </row>
    <row r="58" spans="1:22" ht="31.5" hidden="1" x14ac:dyDescent="0.25">
      <c r="A58" s="409">
        <v>38</v>
      </c>
      <c r="B58" s="42" t="s">
        <v>281</v>
      </c>
      <c r="C58" s="305"/>
      <c r="D58" s="305"/>
      <c r="E58" s="406"/>
      <c r="F58" s="406"/>
      <c r="G58" s="491"/>
      <c r="H58" s="483"/>
      <c r="I58" s="305"/>
      <c r="J58" s="305"/>
      <c r="K58" s="305"/>
      <c r="L58" s="305"/>
      <c r="M58" s="305"/>
      <c r="N58" s="305"/>
      <c r="O58" s="305"/>
      <c r="P58" s="305"/>
      <c r="Q58" s="305"/>
      <c r="R58" s="305"/>
      <c r="S58" s="305"/>
      <c r="T58" s="305"/>
      <c r="U58" s="305"/>
      <c r="V58" s="305"/>
    </row>
    <row r="59" spans="1:22" ht="47.25" x14ac:dyDescent="0.25">
      <c r="A59" s="410">
        <v>39</v>
      </c>
      <c r="B59" s="411" t="s">
        <v>263</v>
      </c>
      <c r="C59" s="305"/>
      <c r="D59" s="305"/>
      <c r="E59" s="406"/>
      <c r="F59" s="305"/>
      <c r="G59" s="491"/>
      <c r="H59" s="483"/>
      <c r="I59" s="305"/>
      <c r="J59" s="305"/>
      <c r="K59" s="305"/>
      <c r="L59" s="305"/>
      <c r="M59" s="305"/>
      <c r="N59" s="305"/>
      <c r="O59" s="305"/>
      <c r="P59" s="305"/>
      <c r="Q59" s="305"/>
      <c r="R59" s="305"/>
      <c r="S59" s="305"/>
      <c r="T59" s="305"/>
      <c r="U59" s="305"/>
      <c r="V59" s="305"/>
    </row>
    <row r="60" spans="1:22" ht="31.5" x14ac:dyDescent="0.25">
      <c r="A60" s="409">
        <v>40</v>
      </c>
      <c r="B60" s="413" t="s">
        <v>264</v>
      </c>
      <c r="C60" s="305"/>
      <c r="D60" s="305"/>
      <c r="E60" s="406"/>
      <c r="F60" s="305"/>
      <c r="G60" s="491"/>
      <c r="H60" s="483"/>
      <c r="I60" s="305"/>
      <c r="J60" s="305"/>
      <c r="K60" s="305"/>
      <c r="L60" s="305"/>
      <c r="M60" s="305"/>
      <c r="N60" s="305"/>
      <c r="O60" s="305"/>
      <c r="P60" s="305"/>
      <c r="Q60" s="305"/>
      <c r="R60" s="305"/>
      <c r="S60" s="305"/>
      <c r="T60" s="305"/>
      <c r="U60" s="305"/>
      <c r="V60" s="305"/>
    </row>
    <row r="61" spans="1:22" ht="47.25" x14ac:dyDescent="0.25">
      <c r="A61" s="410">
        <v>41</v>
      </c>
      <c r="B61" s="411" t="s">
        <v>265</v>
      </c>
      <c r="C61" s="490"/>
      <c r="D61" s="490"/>
      <c r="E61" s="490"/>
      <c r="F61" s="490"/>
      <c r="G61" s="491"/>
      <c r="H61" s="483"/>
      <c r="I61" s="490"/>
      <c r="J61" s="490"/>
      <c r="K61" s="490"/>
      <c r="L61" s="490"/>
      <c r="M61" s="490"/>
      <c r="N61" s="490"/>
      <c r="O61" s="490"/>
      <c r="P61" s="490"/>
      <c r="Q61" s="490"/>
      <c r="R61" s="490"/>
      <c r="S61" s="490"/>
      <c r="T61" s="490"/>
      <c r="U61" s="490"/>
      <c r="V61" s="202"/>
    </row>
    <row r="62" spans="1:22" ht="47.25" x14ac:dyDescent="0.25">
      <c r="A62" s="406">
        <v>42</v>
      </c>
      <c r="B62" s="403" t="s">
        <v>266</v>
      </c>
      <c r="C62" s="490"/>
      <c r="D62" s="490"/>
      <c r="E62" s="490"/>
      <c r="F62" s="490"/>
      <c r="G62" s="483"/>
      <c r="H62" s="483"/>
      <c r="I62" s="490"/>
      <c r="J62" s="490"/>
      <c r="K62" s="490"/>
      <c r="L62" s="490"/>
      <c r="M62" s="490"/>
      <c r="N62" s="490"/>
      <c r="O62" s="490"/>
      <c r="P62" s="490"/>
      <c r="Q62" s="490"/>
      <c r="R62" s="490"/>
      <c r="S62" s="490"/>
      <c r="T62" s="490"/>
      <c r="U62" s="490"/>
      <c r="V62" s="202"/>
    </row>
    <row r="63" spans="1:22" ht="78.75" x14ac:dyDescent="0.25">
      <c r="A63" s="406">
        <v>43</v>
      </c>
      <c r="B63" s="403" t="s">
        <v>267</v>
      </c>
      <c r="C63" s="202"/>
      <c r="D63" s="202"/>
      <c r="E63" s="202"/>
      <c r="F63" s="202"/>
      <c r="G63" s="483"/>
      <c r="H63" s="483"/>
      <c r="I63" s="202"/>
      <c r="J63" s="202"/>
      <c r="K63" s="202"/>
      <c r="L63" s="202"/>
      <c r="M63" s="202"/>
      <c r="N63" s="202"/>
      <c r="O63" s="202"/>
      <c r="P63" s="202"/>
      <c r="Q63" s="202"/>
      <c r="R63" s="202"/>
      <c r="S63" s="202"/>
      <c r="T63" s="202"/>
      <c r="U63" s="202"/>
      <c r="V63" s="202"/>
    </row>
    <row r="64" spans="1:22" ht="63" x14ac:dyDescent="0.25">
      <c r="A64" s="406">
        <v>44</v>
      </c>
      <c r="B64" s="403" t="s">
        <v>268</v>
      </c>
      <c r="C64" s="202"/>
      <c r="D64" s="202"/>
      <c r="E64" s="202"/>
      <c r="F64" s="202"/>
      <c r="G64" s="483"/>
      <c r="H64" s="483"/>
      <c r="I64" s="202"/>
      <c r="J64" s="202"/>
      <c r="K64" s="202"/>
      <c r="L64" s="202"/>
      <c r="M64" s="202"/>
      <c r="N64" s="202"/>
      <c r="O64" s="202"/>
      <c r="P64" s="202"/>
      <c r="Q64" s="202"/>
      <c r="R64" s="202"/>
      <c r="S64" s="202"/>
      <c r="T64" s="202"/>
      <c r="U64" s="202"/>
      <c r="V64" s="202"/>
    </row>
    <row r="65" spans="1:22" ht="63" x14ac:dyDescent="0.25">
      <c r="A65" s="406">
        <v>45</v>
      </c>
      <c r="B65" s="404" t="s">
        <v>269</v>
      </c>
      <c r="C65" s="202"/>
      <c r="D65" s="202"/>
      <c r="E65" s="202"/>
      <c r="F65" s="202"/>
      <c r="G65" s="483"/>
      <c r="H65" s="483"/>
      <c r="I65" s="202"/>
      <c r="J65" s="202"/>
      <c r="K65" s="202"/>
      <c r="L65" s="202"/>
      <c r="M65" s="202"/>
      <c r="N65" s="202"/>
      <c r="O65" s="202"/>
      <c r="P65" s="202"/>
      <c r="Q65" s="202"/>
      <c r="R65" s="202"/>
      <c r="S65" s="202"/>
      <c r="T65" s="202"/>
      <c r="U65" s="202"/>
      <c r="V65" s="202"/>
    </row>
    <row r="66" spans="1:22" ht="63" x14ac:dyDescent="0.25">
      <c r="A66" s="406">
        <v>46</v>
      </c>
      <c r="B66" s="403" t="s">
        <v>270</v>
      </c>
      <c r="C66" s="202"/>
      <c r="D66" s="202"/>
      <c r="E66" s="202"/>
      <c r="F66" s="202"/>
      <c r="G66" s="483"/>
      <c r="H66" s="483"/>
      <c r="I66" s="202"/>
      <c r="J66" s="202"/>
      <c r="K66" s="202"/>
      <c r="L66" s="202"/>
      <c r="M66" s="202"/>
      <c r="N66" s="1859"/>
      <c r="O66" s="1859"/>
      <c r="P66" s="202"/>
      <c r="Q66" s="202"/>
      <c r="R66" s="202"/>
      <c r="S66" s="202"/>
      <c r="T66" s="202"/>
      <c r="U66" s="202"/>
      <c r="V66" s="202"/>
    </row>
    <row r="67" spans="1:22" ht="47.25" x14ac:dyDescent="0.25">
      <c r="A67" s="406">
        <v>47</v>
      </c>
      <c r="B67" s="404" t="s">
        <v>271</v>
      </c>
      <c r="C67" s="202"/>
      <c r="D67" s="202"/>
      <c r="E67" s="483">
        <v>7</v>
      </c>
      <c r="F67" s="202"/>
      <c r="G67" s="483">
        <v>7</v>
      </c>
      <c r="H67" s="483"/>
      <c r="I67" s="202"/>
      <c r="J67" s="202"/>
      <c r="K67" s="202"/>
      <c r="L67" s="202"/>
      <c r="M67" s="202"/>
      <c r="N67" s="202"/>
      <c r="O67" s="202"/>
      <c r="P67" s="202"/>
      <c r="Q67" s="202"/>
      <c r="R67" s="202"/>
      <c r="S67" s="202"/>
      <c r="T67" s="202"/>
      <c r="U67" s="202"/>
      <c r="V67" s="202"/>
    </row>
    <row r="68" spans="1:22" ht="47.25" x14ac:dyDescent="0.25">
      <c r="A68" s="406">
        <v>48</v>
      </c>
      <c r="B68" s="404" t="s">
        <v>272</v>
      </c>
      <c r="C68" s="202"/>
      <c r="D68" s="202"/>
      <c r="E68" s="202"/>
      <c r="F68" s="202"/>
      <c r="G68" s="483"/>
      <c r="H68" s="483"/>
      <c r="I68" s="202"/>
      <c r="J68" s="202"/>
      <c r="K68" s="202"/>
      <c r="L68" s="202"/>
      <c r="M68" s="202"/>
      <c r="N68" s="202"/>
      <c r="O68" s="202"/>
      <c r="P68" s="202"/>
      <c r="Q68" s="202"/>
      <c r="R68" s="202"/>
      <c r="S68" s="202"/>
      <c r="T68" s="202"/>
      <c r="U68" s="202"/>
      <c r="V68" s="202"/>
    </row>
    <row r="69" spans="1:22" ht="63" x14ac:dyDescent="0.25">
      <c r="A69" s="406">
        <v>49</v>
      </c>
      <c r="B69" s="403" t="s">
        <v>273</v>
      </c>
      <c r="C69" s="202"/>
      <c r="D69" s="202"/>
      <c r="E69" s="483">
        <v>5</v>
      </c>
      <c r="F69" s="202"/>
      <c r="G69" s="483">
        <v>5</v>
      </c>
      <c r="H69" s="483"/>
      <c r="I69" s="202"/>
      <c r="J69" s="202"/>
      <c r="K69" s="202"/>
      <c r="L69" s="202"/>
      <c r="M69" s="202"/>
      <c r="N69" s="202"/>
      <c r="O69" s="202"/>
      <c r="P69" s="202"/>
      <c r="Q69" s="202"/>
      <c r="R69" s="202"/>
      <c r="S69" s="202"/>
      <c r="T69" s="202"/>
      <c r="U69" s="202"/>
      <c r="V69" s="202"/>
    </row>
    <row r="70" spans="1:22" ht="31.5" x14ac:dyDescent="0.25">
      <c r="A70" s="406">
        <v>50</v>
      </c>
      <c r="B70" s="403" t="s">
        <v>274</v>
      </c>
      <c r="C70" s="202"/>
      <c r="D70" s="202"/>
      <c r="E70" s="483">
        <v>0.5</v>
      </c>
      <c r="F70" s="202"/>
      <c r="G70" s="483">
        <v>0.5</v>
      </c>
      <c r="H70" s="483"/>
      <c r="I70" s="202"/>
      <c r="J70" s="202"/>
      <c r="K70" s="202"/>
      <c r="L70" s="202"/>
      <c r="M70" s="202"/>
      <c r="N70" s="202"/>
      <c r="O70" s="202"/>
      <c r="P70" s="202"/>
      <c r="Q70" s="202"/>
      <c r="R70" s="202"/>
      <c r="S70" s="202"/>
      <c r="T70" s="202"/>
      <c r="U70" s="202"/>
      <c r="V70" s="202"/>
    </row>
    <row r="71" spans="1:22" ht="63" x14ac:dyDescent="0.25">
      <c r="A71" s="406">
        <v>51</v>
      </c>
      <c r="B71" s="403" t="s">
        <v>275</v>
      </c>
      <c r="C71" s="202"/>
      <c r="D71" s="202"/>
      <c r="E71" s="202"/>
      <c r="F71" s="202"/>
      <c r="G71" s="483"/>
      <c r="H71" s="483"/>
      <c r="I71" s="202"/>
      <c r="J71" s="202"/>
      <c r="K71" s="202"/>
      <c r="L71" s="202"/>
      <c r="M71" s="202"/>
      <c r="N71" s="202"/>
      <c r="O71" s="202"/>
      <c r="P71" s="202"/>
      <c r="Q71" s="202"/>
      <c r="R71" s="202"/>
      <c r="S71" s="202"/>
      <c r="T71" s="202"/>
      <c r="U71" s="202"/>
      <c r="V71" s="202"/>
    </row>
    <row r="72" spans="1:22" ht="63" x14ac:dyDescent="0.25">
      <c r="A72" s="406">
        <v>52</v>
      </c>
      <c r="B72" s="403" t="s">
        <v>282</v>
      </c>
      <c r="C72" s="202"/>
      <c r="D72" s="202"/>
      <c r="E72" s="202"/>
      <c r="F72" s="202"/>
      <c r="G72" s="483"/>
      <c r="H72" s="483"/>
      <c r="I72" s="202"/>
      <c r="J72" s="202"/>
      <c r="K72" s="202"/>
      <c r="L72" s="202"/>
      <c r="M72" s="202"/>
      <c r="N72" s="202"/>
      <c r="O72" s="202"/>
      <c r="P72" s="202"/>
      <c r="Q72" s="202"/>
      <c r="R72" s="202"/>
      <c r="S72" s="202"/>
      <c r="T72" s="202"/>
      <c r="U72" s="202"/>
      <c r="V72" s="202"/>
    </row>
    <row r="73" spans="1:22" ht="47.25" x14ac:dyDescent="0.25">
      <c r="A73" s="406">
        <v>53</v>
      </c>
      <c r="B73" s="403" t="s">
        <v>283</v>
      </c>
      <c r="C73" s="202"/>
      <c r="D73" s="202"/>
      <c r="E73" s="202"/>
      <c r="F73" s="202"/>
      <c r="G73" s="483"/>
      <c r="H73" s="483"/>
      <c r="I73" s="202"/>
      <c r="J73" s="202"/>
      <c r="K73" s="202"/>
      <c r="L73" s="202"/>
      <c r="M73" s="202"/>
      <c r="N73" s="202"/>
      <c r="O73" s="202"/>
      <c r="P73" s="202"/>
      <c r="Q73" s="202"/>
      <c r="R73" s="202"/>
      <c r="S73" s="202"/>
      <c r="T73" s="202"/>
      <c r="U73" s="202"/>
      <c r="V73" s="202"/>
    </row>
    <row r="74" spans="1:22" ht="47.25" x14ac:dyDescent="0.25">
      <c r="A74" s="406">
        <v>54</v>
      </c>
      <c r="B74" s="403" t="s">
        <v>284</v>
      </c>
      <c r="C74" s="202"/>
      <c r="D74" s="202"/>
      <c r="E74" s="202"/>
      <c r="F74" s="202"/>
      <c r="G74" s="483"/>
      <c r="H74" s="483"/>
      <c r="I74" s="202"/>
      <c r="J74" s="202"/>
      <c r="K74" s="202"/>
      <c r="L74" s="202"/>
      <c r="M74" s="202"/>
      <c r="N74" s="202"/>
      <c r="O74" s="202"/>
      <c r="P74" s="202"/>
      <c r="Q74" s="202"/>
      <c r="R74" s="202"/>
      <c r="S74" s="202"/>
      <c r="T74" s="202"/>
      <c r="U74" s="202"/>
      <c r="V74" s="202"/>
    </row>
    <row r="77" spans="1:22" x14ac:dyDescent="0.25">
      <c r="D77" s="1857" t="s">
        <v>321</v>
      </c>
      <c r="E77" s="1857"/>
      <c r="F77" s="1857"/>
      <c r="G77" s="1857"/>
      <c r="H77" s="1857"/>
      <c r="I77" s="1857"/>
    </row>
    <row r="78" spans="1:22" x14ac:dyDescent="0.25">
      <c r="D78" s="1858" t="s">
        <v>173</v>
      </c>
      <c r="E78" s="1857"/>
      <c r="F78" s="1857"/>
      <c r="G78" s="1857"/>
      <c r="H78" s="1858" t="s">
        <v>174</v>
      </c>
      <c r="I78" s="1857"/>
      <c r="J78" s="1857"/>
      <c r="K78" s="1857"/>
    </row>
  </sheetData>
  <mergeCells count="19">
    <mergeCell ref="A6:V6"/>
    <mergeCell ref="A15:A18"/>
    <mergeCell ref="B15:B18"/>
    <mergeCell ref="C15:L15"/>
    <mergeCell ref="M15:V15"/>
    <mergeCell ref="C16:G16"/>
    <mergeCell ref="H16:L16"/>
    <mergeCell ref="M16:Q16"/>
    <mergeCell ref="R16:V16"/>
    <mergeCell ref="T10:V10"/>
    <mergeCell ref="D77:I77"/>
    <mergeCell ref="D78:G78"/>
    <mergeCell ref="H78:K78"/>
    <mergeCell ref="A13:V13"/>
    <mergeCell ref="N66:O66"/>
    <mergeCell ref="C17:G17"/>
    <mergeCell ref="H17:L17"/>
    <mergeCell ref="M17:Q17"/>
    <mergeCell ref="R17:V17"/>
  </mergeCells>
  <phoneticPr fontId="0" type="noConversion"/>
  <pageMargins left="0.7" right="0.7" top="0.75" bottom="0.75" header="0.3" footer="0.3"/>
  <pageSetup paperSize="9" scale="50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8"/>
  <sheetViews>
    <sheetView zoomScale="80" zoomScaleNormal="80" workbookViewId="0">
      <selection activeCell="A29" sqref="A29"/>
    </sheetView>
  </sheetViews>
  <sheetFormatPr defaultColWidth="9" defaultRowHeight="15.75" x14ac:dyDescent="0.25"/>
  <cols>
    <col min="1" max="1" width="13.875" style="1" customWidth="1"/>
    <col min="2" max="2" width="31.75" style="17" customWidth="1"/>
    <col min="3" max="6" width="11.75" style="17" customWidth="1"/>
    <col min="7" max="8" width="20" style="17" customWidth="1"/>
    <col min="9" max="9" width="15.625" style="17" customWidth="1"/>
    <col min="10" max="14" width="7.875" style="17" customWidth="1"/>
    <col min="15" max="15" width="9" style="17"/>
    <col min="16" max="16384" width="9" style="1"/>
  </cols>
  <sheetData>
    <row r="1" spans="1:14" x14ac:dyDescent="0.25">
      <c r="A1" s="17"/>
      <c r="B1" s="264"/>
      <c r="C1" s="264"/>
      <c r="D1" s="264"/>
      <c r="E1" s="264"/>
      <c r="F1" s="264"/>
      <c r="G1" s="264"/>
      <c r="H1" s="264"/>
      <c r="I1" s="264"/>
      <c r="N1" s="230" t="s">
        <v>4</v>
      </c>
    </row>
    <row r="2" spans="1:14" x14ac:dyDescent="0.25">
      <c r="A2" s="17"/>
      <c r="B2" s="264"/>
      <c r="C2" s="264"/>
      <c r="D2" s="264"/>
      <c r="E2" s="264"/>
      <c r="F2" s="264"/>
      <c r="G2" s="264"/>
      <c r="H2" s="264"/>
      <c r="I2" s="264"/>
      <c r="N2" s="230" t="s">
        <v>595</v>
      </c>
    </row>
    <row r="3" spans="1:14" x14ac:dyDescent="0.25">
      <c r="A3" s="17"/>
      <c r="B3" s="264"/>
      <c r="C3" s="264"/>
      <c r="D3" s="264"/>
      <c r="E3" s="264"/>
      <c r="F3" s="264"/>
      <c r="G3" s="264"/>
      <c r="H3" s="264"/>
      <c r="I3" s="264"/>
      <c r="N3" s="230" t="s">
        <v>613</v>
      </c>
    </row>
    <row r="4" spans="1:14" x14ac:dyDescent="0.25">
      <c r="A4" s="17"/>
      <c r="B4" s="264"/>
      <c r="C4" s="264"/>
      <c r="D4" s="264"/>
      <c r="E4" s="264"/>
      <c r="F4" s="264"/>
      <c r="G4" s="264"/>
      <c r="H4" s="264"/>
      <c r="I4" s="264"/>
      <c r="N4" s="230"/>
    </row>
    <row r="5" spans="1:14" ht="33" customHeight="1" x14ac:dyDescent="0.25">
      <c r="A5" s="1885" t="s">
        <v>12</v>
      </c>
      <c r="B5" s="1886"/>
      <c r="C5" s="1886"/>
      <c r="D5" s="1886"/>
      <c r="E5" s="1886"/>
      <c r="F5" s="1886"/>
      <c r="G5" s="1886"/>
      <c r="H5" s="1886"/>
      <c r="I5" s="1886"/>
      <c r="J5" s="1886"/>
      <c r="K5" s="1886"/>
      <c r="L5" s="1886"/>
      <c r="M5" s="1886"/>
      <c r="N5" s="1886"/>
    </row>
    <row r="6" spans="1:14" x14ac:dyDescent="0.25">
      <c r="A6" s="17"/>
      <c r="B6" s="264"/>
      <c r="C6" s="264"/>
      <c r="D6" s="264"/>
      <c r="E6" s="264"/>
      <c r="F6" s="264"/>
      <c r="G6" s="264"/>
      <c r="H6" s="264"/>
      <c r="I6" s="264"/>
    </row>
    <row r="7" spans="1:14" s="231" customFormat="1" x14ac:dyDescent="0.25">
      <c r="M7" s="229"/>
      <c r="N7" s="230" t="s">
        <v>596</v>
      </c>
    </row>
    <row r="8" spans="1:14" s="231" customFormat="1" x14ac:dyDescent="0.25">
      <c r="M8" s="229"/>
      <c r="N8" s="230" t="s">
        <v>597</v>
      </c>
    </row>
    <row r="9" spans="1:14" s="231" customFormat="1" x14ac:dyDescent="0.25">
      <c r="M9" s="229"/>
      <c r="N9" s="230"/>
    </row>
    <row r="10" spans="1:14" s="231" customFormat="1" ht="31.5" x14ac:dyDescent="0.25">
      <c r="M10" s="229"/>
      <c r="N10" s="232" t="s">
        <v>598</v>
      </c>
    </row>
    <row r="11" spans="1:14" s="231" customFormat="1" x14ac:dyDescent="0.25">
      <c r="M11" s="229"/>
      <c r="N11" s="230" t="s">
        <v>599</v>
      </c>
    </row>
    <row r="12" spans="1:14" s="231" customFormat="1" x14ac:dyDescent="0.25">
      <c r="M12" s="229"/>
      <c r="N12" s="230" t="s">
        <v>600</v>
      </c>
    </row>
    <row r="13" spans="1:14" x14ac:dyDescent="0.25">
      <c r="A13" s="1887" t="s">
        <v>729</v>
      </c>
      <c r="B13" s="1887"/>
      <c r="C13" s="1887"/>
      <c r="D13" s="1887"/>
      <c r="E13" s="1887"/>
      <c r="F13" s="1887"/>
      <c r="G13" s="1887"/>
      <c r="H13" s="1887"/>
      <c r="I13" s="1887"/>
    </row>
    <row r="14" spans="1:14" x14ac:dyDescent="0.25">
      <c r="A14" s="264"/>
      <c r="B14" s="264"/>
      <c r="C14" s="264"/>
      <c r="D14" s="264"/>
      <c r="E14" s="264"/>
      <c r="F14" s="264"/>
      <c r="G14" s="264"/>
      <c r="H14" s="264"/>
      <c r="I14" s="264"/>
    </row>
    <row r="15" spans="1:14" ht="16.5" thickBot="1" x14ac:dyDescent="0.3">
      <c r="A15" s="1772" t="s">
        <v>443</v>
      </c>
      <c r="B15" s="1772"/>
      <c r="C15" s="1773"/>
      <c r="D15" s="1773"/>
      <c r="E15" s="1773"/>
      <c r="F15" s="1773"/>
      <c r="G15" s="1773"/>
      <c r="H15" s="1773"/>
      <c r="I15" s="1773"/>
    </row>
    <row r="16" spans="1:14" x14ac:dyDescent="0.25">
      <c r="A16" s="1566" t="s">
        <v>730</v>
      </c>
      <c r="B16" s="1774" t="s">
        <v>731</v>
      </c>
      <c r="C16" s="1774" t="s">
        <v>732</v>
      </c>
      <c r="D16" s="1774"/>
      <c r="E16" s="1774"/>
      <c r="F16" s="1774"/>
      <c r="G16" s="1774" t="s">
        <v>733</v>
      </c>
      <c r="H16" s="1774" t="s">
        <v>734</v>
      </c>
      <c r="I16" s="1890" t="s">
        <v>735</v>
      </c>
      <c r="J16" s="1825" t="s">
        <v>736</v>
      </c>
      <c r="K16" s="1892"/>
      <c r="L16" s="1892"/>
      <c r="M16" s="1892"/>
      <c r="N16" s="1893"/>
    </row>
    <row r="17" spans="1:14" x14ac:dyDescent="0.25">
      <c r="A17" s="1567"/>
      <c r="B17" s="1470"/>
      <c r="C17" s="1470" t="s">
        <v>737</v>
      </c>
      <c r="D17" s="1470"/>
      <c r="E17" s="1470" t="s">
        <v>738</v>
      </c>
      <c r="F17" s="1470"/>
      <c r="G17" s="1470"/>
      <c r="H17" s="1470"/>
      <c r="I17" s="1891"/>
      <c r="J17" s="1894"/>
      <c r="K17" s="1895"/>
      <c r="L17" s="1895"/>
      <c r="M17" s="1895"/>
      <c r="N17" s="1896"/>
    </row>
    <row r="18" spans="1:14" x14ac:dyDescent="0.25">
      <c r="A18" s="1567"/>
      <c r="B18" s="1470"/>
      <c r="C18" s="1889" t="s">
        <v>739</v>
      </c>
      <c r="D18" s="1889" t="s">
        <v>740</v>
      </c>
      <c r="E18" s="1889" t="s">
        <v>739</v>
      </c>
      <c r="F18" s="1889" t="s">
        <v>740</v>
      </c>
      <c r="G18" s="1470"/>
      <c r="H18" s="1470"/>
      <c r="I18" s="1891"/>
      <c r="J18" s="1897"/>
      <c r="K18" s="1898"/>
      <c r="L18" s="1898"/>
      <c r="M18" s="1898"/>
      <c r="N18" s="1899"/>
    </row>
    <row r="19" spans="1:14" x14ac:dyDescent="0.25">
      <c r="A19" s="1567"/>
      <c r="B19" s="1888"/>
      <c r="C19" s="1779"/>
      <c r="D19" s="1779"/>
      <c r="E19" s="1779"/>
      <c r="F19" s="1779"/>
      <c r="G19" s="1470"/>
      <c r="H19" s="1470"/>
      <c r="I19" s="1891"/>
      <c r="J19" s="1897"/>
      <c r="K19" s="1898"/>
      <c r="L19" s="1898"/>
      <c r="M19" s="1898"/>
      <c r="N19" s="1899"/>
    </row>
    <row r="20" spans="1:14" x14ac:dyDescent="0.25">
      <c r="A20" s="1567"/>
      <c r="B20" s="1470"/>
      <c r="C20" s="1780"/>
      <c r="D20" s="1780"/>
      <c r="E20" s="1780"/>
      <c r="F20" s="1780"/>
      <c r="G20" s="1470"/>
      <c r="H20" s="1470"/>
      <c r="I20" s="1891"/>
      <c r="J20" s="1900"/>
      <c r="K20" s="1901"/>
      <c r="L20" s="1901"/>
      <c r="M20" s="1901"/>
      <c r="N20" s="1902"/>
    </row>
    <row r="21" spans="1:14" ht="16.5" thickBot="1" x14ac:dyDescent="0.3">
      <c r="A21" s="145">
        <v>1</v>
      </c>
      <c r="B21" s="265">
        <v>2</v>
      </c>
      <c r="C21" s="265">
        <v>3</v>
      </c>
      <c r="D21" s="265">
        <v>4</v>
      </c>
      <c r="E21" s="265">
        <v>5</v>
      </c>
      <c r="F21" s="265">
        <v>6</v>
      </c>
      <c r="G21" s="265">
        <v>8</v>
      </c>
      <c r="H21" s="265">
        <v>9</v>
      </c>
      <c r="I21" s="265">
        <v>10</v>
      </c>
      <c r="J21" s="1879">
        <v>11</v>
      </c>
      <c r="K21" s="1880"/>
      <c r="L21" s="1880"/>
      <c r="M21" s="1880"/>
      <c r="N21" s="1881"/>
    </row>
    <row r="22" spans="1:14" x14ac:dyDescent="0.25">
      <c r="A22" s="266" t="s">
        <v>334</v>
      </c>
      <c r="B22" s="267"/>
      <c r="C22" s="267"/>
      <c r="D22" s="267"/>
      <c r="E22" s="267"/>
      <c r="F22" s="267"/>
      <c r="G22" s="267"/>
      <c r="H22" s="267"/>
      <c r="I22" s="267"/>
      <c r="J22" s="1882"/>
      <c r="K22" s="1883"/>
      <c r="L22" s="1883"/>
      <c r="M22" s="1883"/>
      <c r="N22" s="1884"/>
    </row>
    <row r="23" spans="1:14" x14ac:dyDescent="0.25">
      <c r="A23" s="268" t="s">
        <v>327</v>
      </c>
      <c r="B23" s="131"/>
      <c r="C23" s="131"/>
      <c r="D23" s="131"/>
      <c r="E23" s="131"/>
      <c r="F23" s="131"/>
      <c r="G23" s="131"/>
      <c r="H23" s="131"/>
      <c r="I23" s="131"/>
      <c r="J23" s="1873"/>
      <c r="K23" s="1874"/>
      <c r="L23" s="1874"/>
      <c r="M23" s="1874"/>
      <c r="N23" s="1875"/>
    </row>
    <row r="24" spans="1:14" x14ac:dyDescent="0.25">
      <c r="A24" s="268"/>
      <c r="B24" s="131"/>
      <c r="C24" s="131"/>
      <c r="D24" s="131"/>
      <c r="E24" s="131"/>
      <c r="F24" s="131"/>
      <c r="G24" s="131"/>
      <c r="H24" s="131"/>
      <c r="I24" s="131"/>
      <c r="J24" s="1873"/>
      <c r="K24" s="1874"/>
      <c r="L24" s="1874"/>
      <c r="M24" s="1874"/>
      <c r="N24" s="1875"/>
    </row>
    <row r="25" spans="1:14" x14ac:dyDescent="0.25">
      <c r="A25" s="268"/>
      <c r="B25" s="131"/>
      <c r="C25" s="131"/>
      <c r="D25" s="131"/>
      <c r="E25" s="131"/>
      <c r="F25" s="131"/>
      <c r="G25" s="131"/>
      <c r="H25" s="131"/>
      <c r="I25" s="131"/>
      <c r="J25" s="1873"/>
      <c r="K25" s="1874"/>
      <c r="L25" s="1874"/>
      <c r="M25" s="1874"/>
      <c r="N25" s="1875"/>
    </row>
    <row r="26" spans="1:14" ht="16.5" thickBot="1" x14ac:dyDescent="0.3">
      <c r="A26" s="269"/>
      <c r="B26" s="133"/>
      <c r="C26" s="133"/>
      <c r="D26" s="133"/>
      <c r="E26" s="133"/>
      <c r="F26" s="133"/>
      <c r="G26" s="133"/>
      <c r="H26" s="133"/>
      <c r="I26" s="133"/>
      <c r="J26" s="1876"/>
      <c r="K26" s="1877"/>
      <c r="L26" s="1877"/>
      <c r="M26" s="1877"/>
      <c r="N26" s="1878"/>
    </row>
    <row r="27" spans="1:14" x14ac:dyDescent="0.25">
      <c r="B27" s="270"/>
    </row>
    <row r="28" spans="1:14" x14ac:dyDescent="0.25">
      <c r="A28" s="1" t="s">
        <v>133</v>
      </c>
      <c r="B28" s="270"/>
    </row>
  </sheetData>
  <mergeCells count="22">
    <mergeCell ref="A5:N5"/>
    <mergeCell ref="A13:I13"/>
    <mergeCell ref="A15:I15"/>
    <mergeCell ref="A16:A20"/>
    <mergeCell ref="B16:B20"/>
    <mergeCell ref="C16:F16"/>
    <mergeCell ref="G16:G20"/>
    <mergeCell ref="H16:H20"/>
    <mergeCell ref="C17:D17"/>
    <mergeCell ref="E17:F17"/>
    <mergeCell ref="C18:C20"/>
    <mergeCell ref="D18:D20"/>
    <mergeCell ref="E18:E20"/>
    <mergeCell ref="F18:F20"/>
    <mergeCell ref="I16:I20"/>
    <mergeCell ref="J16:N20"/>
    <mergeCell ref="J23:N23"/>
    <mergeCell ref="J24:N24"/>
    <mergeCell ref="J25:N25"/>
    <mergeCell ref="J26:N26"/>
    <mergeCell ref="J21:N21"/>
    <mergeCell ref="J22:N22"/>
  </mergeCells>
  <phoneticPr fontId="0" type="noConversion"/>
  <pageMargins left="0.7" right="0.7" top="0.75" bottom="0.75" header="0.3" footer="0.3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5"/>
  <sheetViews>
    <sheetView zoomScale="60" zoomScaleNormal="60" workbookViewId="0">
      <selection activeCell="A7" sqref="A7:U7"/>
    </sheetView>
  </sheetViews>
  <sheetFormatPr defaultColWidth="9" defaultRowHeight="15.75" x14ac:dyDescent="0.25"/>
  <cols>
    <col min="1" max="1" width="9" style="1"/>
    <col min="2" max="2" width="37.25" style="1" bestFit="1" customWidth="1"/>
    <col min="3" max="3" width="13.375" style="1" customWidth="1"/>
    <col min="4" max="4" width="9.25" style="1" bestFit="1" customWidth="1"/>
    <col min="5" max="5" width="12" style="295" customWidth="1"/>
    <col min="6" max="6" width="6.125" style="1" bestFit="1" customWidth="1"/>
    <col min="7" max="7" width="12" style="295" customWidth="1"/>
    <col min="8" max="8" width="6.125" style="1" bestFit="1" customWidth="1"/>
    <col min="9" max="9" width="12" style="295" customWidth="1"/>
    <col min="10" max="10" width="6.125" style="1" bestFit="1" customWidth="1"/>
    <col min="11" max="11" width="12" style="295" customWidth="1"/>
    <col min="12" max="12" width="6.125" style="1" bestFit="1" customWidth="1"/>
    <col min="13" max="13" width="12" style="295" customWidth="1"/>
    <col min="14" max="14" width="14" style="1" customWidth="1"/>
    <col min="15" max="15" width="12.25" style="1" customWidth="1"/>
    <col min="16" max="16" width="6.25" style="1" customWidth="1"/>
    <col min="17" max="18" width="14.375" style="1" customWidth="1"/>
    <col min="19" max="20" width="9.375" style="1" customWidth="1"/>
    <col min="21" max="21" width="18.875" style="1" customWidth="1"/>
    <col min="22" max="16384" width="9" style="1"/>
  </cols>
  <sheetData>
    <row r="1" spans="1:21" x14ac:dyDescent="0.25">
      <c r="U1" s="4"/>
    </row>
    <row r="2" spans="1:21" x14ac:dyDescent="0.25">
      <c r="U2" s="4" t="s">
        <v>814</v>
      </c>
    </row>
    <row r="3" spans="1:21" x14ac:dyDescent="0.25">
      <c r="U3" s="4" t="s">
        <v>595</v>
      </c>
    </row>
    <row r="4" spans="1:21" x14ac:dyDescent="0.25">
      <c r="U4" s="4" t="s">
        <v>613</v>
      </c>
    </row>
    <row r="5" spans="1:21" x14ac:dyDescent="0.25">
      <c r="U5" s="4"/>
    </row>
    <row r="6" spans="1:21" x14ac:dyDescent="0.25">
      <c r="A6" s="16"/>
    </row>
    <row r="7" spans="1:21" x14ac:dyDescent="0.25">
      <c r="A7" s="1469" t="s">
        <v>847</v>
      </c>
      <c r="B7" s="1469"/>
      <c r="C7" s="1469"/>
      <c r="D7" s="1469"/>
      <c r="E7" s="1469"/>
      <c r="F7" s="1469"/>
      <c r="G7" s="1469"/>
      <c r="H7" s="1469"/>
      <c r="I7" s="1469"/>
      <c r="J7" s="1469"/>
      <c r="K7" s="1469"/>
      <c r="L7" s="1469"/>
      <c r="M7" s="1469"/>
      <c r="N7" s="1469"/>
      <c r="O7" s="1469"/>
      <c r="P7" s="1469"/>
      <c r="Q7" s="1469"/>
      <c r="R7" s="1469"/>
      <c r="S7" s="1469"/>
      <c r="T7" s="1469"/>
      <c r="U7" s="1469"/>
    </row>
    <row r="8" spans="1:21" x14ac:dyDescent="0.25">
      <c r="A8" s="290"/>
      <c r="B8" s="290"/>
      <c r="C8" s="290"/>
      <c r="D8" s="290"/>
      <c r="E8" s="290"/>
      <c r="F8" s="290"/>
      <c r="G8" s="290"/>
      <c r="H8" s="290"/>
      <c r="I8" s="290"/>
      <c r="J8" s="290"/>
      <c r="K8" s="290"/>
      <c r="L8" s="290"/>
      <c r="M8" s="290"/>
      <c r="N8" s="290"/>
      <c r="O8" s="290"/>
      <c r="P8" s="290"/>
      <c r="Q8" s="290"/>
      <c r="R8" s="290"/>
      <c r="S8" s="290"/>
      <c r="T8" s="290"/>
      <c r="U8" s="290"/>
    </row>
    <row r="9" spans="1:21" x14ac:dyDescent="0.25">
      <c r="U9" s="4" t="s">
        <v>596</v>
      </c>
    </row>
    <row r="10" spans="1:21" x14ac:dyDescent="0.25">
      <c r="U10" s="4" t="s">
        <v>597</v>
      </c>
    </row>
    <row r="11" spans="1:21" x14ac:dyDescent="0.25">
      <c r="U11" s="4"/>
    </row>
    <row r="12" spans="1:21" x14ac:dyDescent="0.25">
      <c r="U12" s="193" t="s">
        <v>598</v>
      </c>
    </row>
    <row r="13" spans="1:21" x14ac:dyDescent="0.25">
      <c r="A13" s="16"/>
      <c r="U13" s="4" t="s">
        <v>599</v>
      </c>
    </row>
    <row r="14" spans="1:21" x14ac:dyDescent="0.25">
      <c r="A14" s="16"/>
      <c r="U14" s="4" t="s">
        <v>600</v>
      </c>
    </row>
    <row r="15" spans="1:21" ht="16.5" thickBot="1" x14ac:dyDescent="0.3"/>
    <row r="16" spans="1:21" ht="126" customHeight="1" x14ac:dyDescent="0.25">
      <c r="A16" s="1566" t="s">
        <v>305</v>
      </c>
      <c r="B16" s="1569" t="s">
        <v>329</v>
      </c>
      <c r="C16" s="1569" t="s">
        <v>841</v>
      </c>
      <c r="D16" s="1569" t="s">
        <v>602</v>
      </c>
      <c r="E16" s="1569"/>
      <c r="F16" s="1569"/>
      <c r="G16" s="1569"/>
      <c r="H16" s="1569"/>
      <c r="I16" s="1569"/>
      <c r="J16" s="1569"/>
      <c r="K16" s="1569"/>
      <c r="L16" s="1569"/>
      <c r="M16" s="1569"/>
      <c r="N16" s="1571" t="s">
        <v>843</v>
      </c>
      <c r="O16" s="1574" t="s">
        <v>844</v>
      </c>
      <c r="P16" s="1575"/>
      <c r="Q16" s="1575"/>
      <c r="R16" s="1576"/>
      <c r="S16" s="1574" t="s">
        <v>783</v>
      </c>
      <c r="T16" s="1576"/>
      <c r="U16" s="1563" t="s">
        <v>784</v>
      </c>
    </row>
    <row r="17" spans="1:21" ht="31.5" customHeight="1" x14ac:dyDescent="0.25">
      <c r="A17" s="1567"/>
      <c r="B17" s="1560"/>
      <c r="C17" s="1560"/>
      <c r="D17" s="1560" t="s">
        <v>308</v>
      </c>
      <c r="E17" s="1560"/>
      <c r="F17" s="1560" t="s">
        <v>309</v>
      </c>
      <c r="G17" s="1560"/>
      <c r="H17" s="1560" t="s">
        <v>310</v>
      </c>
      <c r="I17" s="1560"/>
      <c r="J17" s="1560" t="s">
        <v>311</v>
      </c>
      <c r="K17" s="1560"/>
      <c r="L17" s="1560" t="s">
        <v>312</v>
      </c>
      <c r="M17" s="1560"/>
      <c r="N17" s="1572"/>
      <c r="O17" s="1560" t="s">
        <v>352</v>
      </c>
      <c r="P17" s="1560" t="s">
        <v>422</v>
      </c>
      <c r="Q17" s="1560" t="s">
        <v>420</v>
      </c>
      <c r="R17" s="1560"/>
      <c r="S17" s="1577" t="s">
        <v>347</v>
      </c>
      <c r="T17" s="1578"/>
      <c r="U17" s="1564"/>
    </row>
    <row r="18" spans="1:21" ht="81.75" customHeight="1" thickBot="1" x14ac:dyDescent="0.3">
      <c r="A18" s="1568"/>
      <c r="B18" s="1570"/>
      <c r="C18" s="1570"/>
      <c r="D18" s="102" t="s">
        <v>822</v>
      </c>
      <c r="E18" s="102" t="s">
        <v>842</v>
      </c>
      <c r="F18" s="102" t="s">
        <v>313</v>
      </c>
      <c r="G18" s="102" t="s">
        <v>785</v>
      </c>
      <c r="H18" s="102" t="s">
        <v>313</v>
      </c>
      <c r="I18" s="102" t="s">
        <v>785</v>
      </c>
      <c r="J18" s="102" t="s">
        <v>313</v>
      </c>
      <c r="K18" s="102" t="s">
        <v>785</v>
      </c>
      <c r="L18" s="102" t="s">
        <v>313</v>
      </c>
      <c r="M18" s="102" t="s">
        <v>785</v>
      </c>
      <c r="N18" s="1573"/>
      <c r="O18" s="1570"/>
      <c r="P18" s="1570"/>
      <c r="Q18" s="102" t="s">
        <v>419</v>
      </c>
      <c r="R18" s="102" t="s">
        <v>421</v>
      </c>
      <c r="S18" s="291" t="s">
        <v>845</v>
      </c>
      <c r="T18" s="291" t="s">
        <v>786</v>
      </c>
      <c r="U18" s="1565"/>
    </row>
    <row r="19" spans="1:21" x14ac:dyDescent="0.25">
      <c r="A19" s="87"/>
      <c r="B19" s="88" t="s">
        <v>330</v>
      </c>
      <c r="C19" s="88"/>
      <c r="D19" s="88"/>
      <c r="E19" s="95"/>
      <c r="F19" s="88"/>
      <c r="G19" s="88"/>
      <c r="H19" s="95"/>
      <c r="I19" s="95"/>
      <c r="J19" s="88"/>
      <c r="K19" s="88"/>
      <c r="L19" s="95"/>
      <c r="M19" s="95"/>
      <c r="N19" s="95"/>
      <c r="O19" s="95"/>
      <c r="P19" s="95"/>
      <c r="Q19" s="95"/>
      <c r="R19" s="95"/>
      <c r="S19" s="292"/>
      <c r="T19" s="292"/>
      <c r="U19" s="96"/>
    </row>
    <row r="20" spans="1:21" ht="31.5" x14ac:dyDescent="0.25">
      <c r="A20" s="28" t="s">
        <v>291</v>
      </c>
      <c r="B20" s="26" t="s">
        <v>427</v>
      </c>
      <c r="C20" s="26"/>
      <c r="D20" s="26"/>
      <c r="E20" s="26"/>
      <c r="F20" s="26"/>
      <c r="G20" s="26"/>
      <c r="H20" s="26"/>
      <c r="I20" s="26"/>
      <c r="J20" s="26"/>
      <c r="K20" s="26"/>
      <c r="L20" s="6"/>
      <c r="M20" s="6"/>
      <c r="N20" s="6"/>
      <c r="O20" s="6"/>
      <c r="P20" s="6"/>
      <c r="Q20" s="6"/>
      <c r="R20" s="6"/>
      <c r="S20" s="43"/>
      <c r="T20" s="43"/>
      <c r="U20" s="7"/>
    </row>
    <row r="21" spans="1:21" ht="31.5" x14ac:dyDescent="0.25">
      <c r="A21" s="115" t="s">
        <v>292</v>
      </c>
      <c r="B21" s="26" t="s">
        <v>424</v>
      </c>
      <c r="C21" s="26"/>
      <c r="D21" s="26"/>
      <c r="E21" s="26"/>
      <c r="F21" s="26"/>
      <c r="G21" s="26"/>
      <c r="H21" s="26"/>
      <c r="I21" s="26"/>
      <c r="J21" s="26"/>
      <c r="K21" s="26"/>
      <c r="L21" s="6"/>
      <c r="M21" s="6"/>
      <c r="N21" s="6"/>
      <c r="O21" s="6"/>
      <c r="P21" s="6"/>
      <c r="Q21" s="6"/>
      <c r="R21" s="6"/>
      <c r="S21" s="43"/>
      <c r="T21" s="43"/>
      <c r="U21" s="7"/>
    </row>
    <row r="22" spans="1:21" x14ac:dyDescent="0.25">
      <c r="A22" s="18">
        <v>1</v>
      </c>
      <c r="B22" s="5" t="s">
        <v>331</v>
      </c>
      <c r="C22" s="5"/>
      <c r="D22" s="5"/>
      <c r="E22" s="6"/>
      <c r="F22" s="5"/>
      <c r="G22" s="6"/>
      <c r="H22" s="5"/>
      <c r="I22" s="6"/>
      <c r="J22" s="5"/>
      <c r="K22" s="6"/>
      <c r="L22" s="6"/>
      <c r="M22" s="6"/>
      <c r="N22" s="6"/>
      <c r="O22" s="6"/>
      <c r="P22" s="6"/>
      <c r="Q22" s="6"/>
      <c r="R22" s="6"/>
      <c r="S22" s="43"/>
      <c r="T22" s="43"/>
      <c r="U22" s="7"/>
    </row>
    <row r="23" spans="1:21" x14ac:dyDescent="0.25">
      <c r="A23" s="18">
        <v>2</v>
      </c>
      <c r="B23" s="5" t="s">
        <v>333</v>
      </c>
      <c r="C23" s="5"/>
      <c r="D23" s="5"/>
      <c r="E23" s="6"/>
      <c r="F23" s="5"/>
      <c r="G23" s="6"/>
      <c r="H23" s="5"/>
      <c r="I23" s="6"/>
      <c r="J23" s="5"/>
      <c r="K23" s="6"/>
      <c r="L23" s="6"/>
      <c r="M23" s="6"/>
      <c r="N23" s="6"/>
      <c r="O23" s="6"/>
      <c r="P23" s="6"/>
      <c r="Q23" s="6"/>
      <c r="R23" s="6"/>
      <c r="S23" s="43"/>
      <c r="T23" s="43"/>
      <c r="U23" s="7"/>
    </row>
    <row r="24" spans="1:21" x14ac:dyDescent="0.25">
      <c r="A24" s="97" t="s">
        <v>332</v>
      </c>
      <c r="B24" s="12"/>
      <c r="C24" s="12"/>
      <c r="D24" s="12"/>
      <c r="E24" s="98"/>
      <c r="F24" s="12"/>
      <c r="G24" s="98"/>
      <c r="H24" s="12"/>
      <c r="I24" s="98"/>
      <c r="J24" s="12"/>
      <c r="K24" s="98"/>
      <c r="L24" s="98"/>
      <c r="M24" s="98"/>
      <c r="N24" s="98"/>
      <c r="O24" s="98"/>
      <c r="P24" s="98"/>
      <c r="Q24" s="98"/>
      <c r="R24" s="98"/>
      <c r="S24" s="293"/>
      <c r="T24" s="293"/>
      <c r="U24" s="99"/>
    </row>
    <row r="25" spans="1:21" ht="31.5" x14ac:dyDescent="0.25">
      <c r="A25" s="101" t="s">
        <v>293</v>
      </c>
      <c r="B25" s="100" t="s">
        <v>565</v>
      </c>
      <c r="C25" s="100"/>
      <c r="D25" s="12"/>
      <c r="E25" s="98"/>
      <c r="F25" s="12"/>
      <c r="G25" s="98"/>
      <c r="H25" s="12"/>
      <c r="I25" s="98"/>
      <c r="J25" s="12"/>
      <c r="K25" s="98"/>
      <c r="L25" s="98"/>
      <c r="M25" s="98"/>
      <c r="N25" s="98"/>
      <c r="O25" s="98"/>
      <c r="P25" s="98"/>
      <c r="Q25" s="98"/>
      <c r="R25" s="98"/>
      <c r="S25" s="293"/>
      <c r="T25" s="293"/>
      <c r="U25" s="99"/>
    </row>
    <row r="26" spans="1:21" x14ac:dyDescent="0.25">
      <c r="A26" s="18">
        <v>1</v>
      </c>
      <c r="B26" s="5" t="s">
        <v>331</v>
      </c>
      <c r="C26" s="12"/>
      <c r="D26" s="12"/>
      <c r="E26" s="98"/>
      <c r="F26" s="12"/>
      <c r="G26" s="98"/>
      <c r="H26" s="12"/>
      <c r="I26" s="98"/>
      <c r="J26" s="12"/>
      <c r="K26" s="98"/>
      <c r="L26" s="98"/>
      <c r="M26" s="98"/>
      <c r="N26" s="98"/>
      <c r="O26" s="98"/>
      <c r="P26" s="98"/>
      <c r="Q26" s="98"/>
      <c r="R26" s="98"/>
      <c r="S26" s="293"/>
      <c r="T26" s="293"/>
      <c r="U26" s="99"/>
    </row>
    <row r="27" spans="1:21" x14ac:dyDescent="0.25">
      <c r="A27" s="18">
        <v>2</v>
      </c>
      <c r="B27" s="5" t="s">
        <v>333</v>
      </c>
      <c r="C27" s="12"/>
      <c r="D27" s="12"/>
      <c r="E27" s="98"/>
      <c r="F27" s="12"/>
      <c r="G27" s="98"/>
      <c r="H27" s="12"/>
      <c r="I27" s="98"/>
      <c r="J27" s="12"/>
      <c r="K27" s="98"/>
      <c r="L27" s="98"/>
      <c r="M27" s="98"/>
      <c r="N27" s="98"/>
      <c r="O27" s="98"/>
      <c r="P27" s="98"/>
      <c r="Q27" s="98"/>
      <c r="R27" s="98"/>
      <c r="S27" s="293"/>
      <c r="T27" s="293"/>
      <c r="U27" s="99"/>
    </row>
    <row r="28" spans="1:21" x14ac:dyDescent="0.25">
      <c r="A28" s="97" t="s">
        <v>332</v>
      </c>
      <c r="B28" s="12"/>
      <c r="C28" s="12"/>
      <c r="D28" s="12"/>
      <c r="E28" s="98"/>
      <c r="F28" s="12"/>
      <c r="G28" s="98"/>
      <c r="H28" s="12"/>
      <c r="I28" s="98"/>
      <c r="J28" s="12"/>
      <c r="K28" s="98"/>
      <c r="L28" s="98"/>
      <c r="M28" s="98"/>
      <c r="N28" s="98"/>
      <c r="O28" s="98"/>
      <c r="P28" s="98"/>
      <c r="Q28" s="98"/>
      <c r="R28" s="98"/>
      <c r="S28" s="293"/>
      <c r="T28" s="293"/>
      <c r="U28" s="99"/>
    </row>
    <row r="29" spans="1:21" ht="31.5" x14ac:dyDescent="0.25">
      <c r="A29" s="101" t="s">
        <v>304</v>
      </c>
      <c r="B29" s="100" t="s">
        <v>425</v>
      </c>
      <c r="C29" s="100"/>
      <c r="D29" s="12"/>
      <c r="E29" s="98"/>
      <c r="F29" s="12"/>
      <c r="G29" s="98"/>
      <c r="H29" s="12"/>
      <c r="I29" s="98"/>
      <c r="J29" s="12"/>
      <c r="K29" s="98"/>
      <c r="L29" s="98"/>
      <c r="M29" s="98"/>
      <c r="N29" s="98"/>
      <c r="O29" s="98"/>
      <c r="P29" s="98"/>
      <c r="Q29" s="98"/>
      <c r="R29" s="98"/>
      <c r="S29" s="293"/>
      <c r="T29" s="293"/>
      <c r="U29" s="99"/>
    </row>
    <row r="30" spans="1:21" x14ac:dyDescent="0.25">
      <c r="A30" s="97">
        <v>1</v>
      </c>
      <c r="B30" s="12" t="s">
        <v>331</v>
      </c>
      <c r="C30" s="12"/>
      <c r="D30" s="12"/>
      <c r="E30" s="98"/>
      <c r="F30" s="12"/>
      <c r="G30" s="98"/>
      <c r="H30" s="12"/>
      <c r="I30" s="98"/>
      <c r="J30" s="12"/>
      <c r="K30" s="98"/>
      <c r="L30" s="98"/>
      <c r="M30" s="98"/>
      <c r="N30" s="98"/>
      <c r="O30" s="98"/>
      <c r="P30" s="98"/>
      <c r="Q30" s="98"/>
      <c r="R30" s="98"/>
      <c r="S30" s="293"/>
      <c r="T30" s="293"/>
      <c r="U30" s="99"/>
    </row>
    <row r="31" spans="1:21" x14ac:dyDescent="0.25">
      <c r="A31" s="97">
        <v>2</v>
      </c>
      <c r="B31" s="12" t="s">
        <v>333</v>
      </c>
      <c r="C31" s="12"/>
      <c r="D31" s="12"/>
      <c r="E31" s="98"/>
      <c r="F31" s="12"/>
      <c r="G31" s="98"/>
      <c r="H31" s="12"/>
      <c r="I31" s="98"/>
      <c r="J31" s="12"/>
      <c r="K31" s="98"/>
      <c r="L31" s="98"/>
      <c r="M31" s="98"/>
      <c r="N31" s="98"/>
      <c r="O31" s="98"/>
      <c r="P31" s="98"/>
      <c r="Q31" s="98"/>
      <c r="R31" s="98"/>
      <c r="S31" s="293"/>
      <c r="T31" s="293"/>
      <c r="U31" s="99"/>
    </row>
    <row r="32" spans="1:21" x14ac:dyDescent="0.25">
      <c r="A32" s="97" t="s">
        <v>332</v>
      </c>
      <c r="B32" s="12"/>
      <c r="C32" s="12"/>
      <c r="D32" s="12"/>
      <c r="E32" s="98"/>
      <c r="F32" s="12"/>
      <c r="G32" s="98"/>
      <c r="H32" s="12"/>
      <c r="I32" s="98"/>
      <c r="J32" s="12"/>
      <c r="K32" s="98"/>
      <c r="L32" s="98"/>
      <c r="M32" s="98"/>
      <c r="N32" s="98"/>
      <c r="O32" s="98"/>
      <c r="P32" s="98"/>
      <c r="Q32" s="98"/>
      <c r="R32" s="98"/>
      <c r="S32" s="293"/>
      <c r="T32" s="293"/>
      <c r="U32" s="99"/>
    </row>
    <row r="33" spans="1:21" ht="47.25" x14ac:dyDescent="0.25">
      <c r="A33" s="101" t="s">
        <v>322</v>
      </c>
      <c r="B33" s="100" t="s">
        <v>426</v>
      </c>
      <c r="C33" s="12"/>
      <c r="D33" s="12"/>
      <c r="E33" s="98"/>
      <c r="F33" s="12"/>
      <c r="G33" s="98"/>
      <c r="H33" s="12"/>
      <c r="I33" s="98"/>
      <c r="J33" s="12"/>
      <c r="K33" s="98"/>
      <c r="L33" s="98"/>
      <c r="M33" s="98"/>
      <c r="N33" s="98"/>
      <c r="O33" s="98"/>
      <c r="P33" s="98"/>
      <c r="Q33" s="98"/>
      <c r="R33" s="98"/>
      <c r="S33" s="293"/>
      <c r="T33" s="293"/>
      <c r="U33" s="99"/>
    </row>
    <row r="34" spans="1:21" x14ac:dyDescent="0.25">
      <c r="A34" s="97">
        <v>1</v>
      </c>
      <c r="B34" s="12" t="s">
        <v>331</v>
      </c>
      <c r="C34" s="12"/>
      <c r="D34" s="12"/>
      <c r="E34" s="98"/>
      <c r="F34" s="12"/>
      <c r="G34" s="98"/>
      <c r="H34" s="12"/>
      <c r="I34" s="98"/>
      <c r="J34" s="12"/>
      <c r="K34" s="98"/>
      <c r="L34" s="98"/>
      <c r="M34" s="98"/>
      <c r="N34" s="98"/>
      <c r="O34" s="98"/>
      <c r="P34" s="98"/>
      <c r="Q34" s="98"/>
      <c r="R34" s="98"/>
      <c r="S34" s="293"/>
      <c r="T34" s="293"/>
      <c r="U34" s="99"/>
    </row>
    <row r="35" spans="1:21" x14ac:dyDescent="0.25">
      <c r="A35" s="97">
        <v>2</v>
      </c>
      <c r="B35" s="12" t="s">
        <v>333</v>
      </c>
      <c r="C35" s="12"/>
      <c r="D35" s="12"/>
      <c r="E35" s="98"/>
      <c r="F35" s="12"/>
      <c r="G35" s="98"/>
      <c r="H35" s="12"/>
      <c r="I35" s="98"/>
      <c r="J35" s="12"/>
      <c r="K35" s="98"/>
      <c r="L35" s="98"/>
      <c r="M35" s="98"/>
      <c r="N35" s="98"/>
      <c r="O35" s="98"/>
      <c r="P35" s="98"/>
      <c r="Q35" s="98"/>
      <c r="R35" s="98"/>
      <c r="S35" s="293"/>
      <c r="T35" s="293"/>
      <c r="U35" s="99"/>
    </row>
    <row r="36" spans="1:21" x14ac:dyDescent="0.25">
      <c r="A36" s="97" t="s">
        <v>332</v>
      </c>
      <c r="B36" s="12"/>
      <c r="C36" s="12"/>
      <c r="D36" s="12"/>
      <c r="E36" s="98"/>
      <c r="F36" s="12"/>
      <c r="G36" s="98"/>
      <c r="H36" s="12"/>
      <c r="I36" s="98"/>
      <c r="J36" s="12"/>
      <c r="K36" s="98"/>
      <c r="L36" s="98"/>
      <c r="M36" s="98"/>
      <c r="N36" s="98"/>
      <c r="O36" s="98"/>
      <c r="P36" s="98"/>
      <c r="Q36" s="98"/>
      <c r="R36" s="98"/>
      <c r="S36" s="293"/>
      <c r="T36" s="293"/>
      <c r="U36" s="99"/>
    </row>
    <row r="37" spans="1:21" x14ac:dyDescent="0.25">
      <c r="A37" s="28" t="s">
        <v>294</v>
      </c>
      <c r="B37" s="26" t="s">
        <v>344</v>
      </c>
      <c r="C37" s="26"/>
      <c r="D37" s="26"/>
      <c r="E37" s="26"/>
      <c r="F37" s="26"/>
      <c r="G37" s="26"/>
      <c r="H37" s="26"/>
      <c r="I37" s="26"/>
      <c r="J37" s="26"/>
      <c r="K37" s="26"/>
      <c r="L37" s="6"/>
      <c r="M37" s="6"/>
      <c r="N37" s="6"/>
      <c r="O37" s="6"/>
      <c r="P37" s="6"/>
      <c r="Q37" s="6"/>
      <c r="R37" s="6"/>
      <c r="S37" s="43"/>
      <c r="T37" s="43"/>
      <c r="U37" s="7"/>
    </row>
    <row r="38" spans="1:21" ht="31.5" x14ac:dyDescent="0.25">
      <c r="A38" s="115" t="s">
        <v>295</v>
      </c>
      <c r="B38" s="26" t="s">
        <v>424</v>
      </c>
      <c r="C38" s="26"/>
      <c r="D38" s="26"/>
      <c r="E38" s="26"/>
      <c r="F38" s="26"/>
      <c r="G38" s="26"/>
      <c r="H38" s="26"/>
      <c r="I38" s="26"/>
      <c r="J38" s="26"/>
      <c r="K38" s="26"/>
      <c r="L38" s="6"/>
      <c r="M38" s="6"/>
      <c r="N38" s="6"/>
      <c r="O38" s="6"/>
      <c r="P38" s="6"/>
      <c r="Q38" s="6"/>
      <c r="R38" s="6"/>
      <c r="S38" s="43"/>
      <c r="T38" s="43"/>
      <c r="U38" s="7"/>
    </row>
    <row r="39" spans="1:21" x14ac:dyDescent="0.25">
      <c r="A39" s="18">
        <v>1</v>
      </c>
      <c r="B39" s="5" t="s">
        <v>331</v>
      </c>
      <c r="C39" s="26"/>
      <c r="D39" s="26"/>
      <c r="E39" s="26"/>
      <c r="F39" s="26"/>
      <c r="G39" s="26"/>
      <c r="H39" s="26"/>
      <c r="I39" s="26"/>
      <c r="J39" s="26"/>
      <c r="K39" s="26"/>
      <c r="L39" s="6"/>
      <c r="M39" s="6"/>
      <c r="N39" s="6"/>
      <c r="O39" s="6"/>
      <c r="P39" s="6"/>
      <c r="Q39" s="6"/>
      <c r="R39" s="6"/>
      <c r="S39" s="43"/>
      <c r="T39" s="43"/>
      <c r="U39" s="7"/>
    </row>
    <row r="40" spans="1:21" x14ac:dyDescent="0.25">
      <c r="A40" s="18">
        <v>2</v>
      </c>
      <c r="B40" s="5" t="s">
        <v>333</v>
      </c>
      <c r="C40" s="26"/>
      <c r="D40" s="26"/>
      <c r="E40" s="26"/>
      <c r="F40" s="26"/>
      <c r="G40" s="26"/>
      <c r="H40" s="26"/>
      <c r="I40" s="26"/>
      <c r="J40" s="26"/>
      <c r="K40" s="26"/>
      <c r="L40" s="6"/>
      <c r="M40" s="6"/>
      <c r="N40" s="6"/>
      <c r="O40" s="6"/>
      <c r="P40" s="6"/>
      <c r="Q40" s="6"/>
      <c r="R40" s="6"/>
      <c r="S40" s="43"/>
      <c r="T40" s="43"/>
      <c r="U40" s="7"/>
    </row>
    <row r="41" spans="1:21" x14ac:dyDescent="0.25">
      <c r="A41" s="97" t="s">
        <v>332</v>
      </c>
      <c r="B41" s="12"/>
      <c r="C41" s="26"/>
      <c r="D41" s="26"/>
      <c r="E41" s="26"/>
      <c r="F41" s="26"/>
      <c r="G41" s="26"/>
      <c r="H41" s="26"/>
      <c r="I41" s="26"/>
      <c r="J41" s="26"/>
      <c r="K41" s="26"/>
      <c r="L41" s="6"/>
      <c r="M41" s="6"/>
      <c r="N41" s="6"/>
      <c r="O41" s="6"/>
      <c r="P41" s="6"/>
      <c r="Q41" s="6"/>
      <c r="R41" s="6"/>
      <c r="S41" s="43"/>
      <c r="T41" s="43"/>
      <c r="U41" s="7"/>
    </row>
    <row r="42" spans="1:21" x14ac:dyDescent="0.25">
      <c r="A42" s="194" t="s">
        <v>296</v>
      </c>
      <c r="B42" s="195" t="s">
        <v>601</v>
      </c>
      <c r="C42" s="26"/>
      <c r="D42" s="26"/>
      <c r="E42" s="26"/>
      <c r="F42" s="26"/>
      <c r="G42" s="26"/>
      <c r="H42" s="26"/>
      <c r="I42" s="26"/>
      <c r="J42" s="26"/>
      <c r="K42" s="26"/>
      <c r="L42" s="6"/>
      <c r="M42" s="6"/>
      <c r="N42" s="6"/>
      <c r="O42" s="6"/>
      <c r="P42" s="6"/>
      <c r="Q42" s="6"/>
      <c r="R42" s="6"/>
      <c r="S42" s="43"/>
      <c r="T42" s="43"/>
      <c r="U42" s="7"/>
    </row>
    <row r="43" spans="1:21" x14ac:dyDescent="0.25">
      <c r="A43" s="18">
        <v>1</v>
      </c>
      <c r="B43" s="5" t="s">
        <v>331</v>
      </c>
      <c r="C43" s="26"/>
      <c r="D43" s="26"/>
      <c r="E43" s="26"/>
      <c r="F43" s="26"/>
      <c r="G43" s="26"/>
      <c r="H43" s="26"/>
      <c r="I43" s="26"/>
      <c r="J43" s="26"/>
      <c r="K43" s="26"/>
      <c r="L43" s="6"/>
      <c r="M43" s="6"/>
      <c r="N43" s="6"/>
      <c r="O43" s="6"/>
      <c r="P43" s="6"/>
      <c r="Q43" s="6"/>
      <c r="R43" s="6"/>
      <c r="S43" s="43"/>
      <c r="T43" s="43"/>
      <c r="U43" s="7"/>
    </row>
    <row r="44" spans="1:21" x14ac:dyDescent="0.25">
      <c r="A44" s="18"/>
      <c r="B44" s="5" t="s">
        <v>435</v>
      </c>
      <c r="C44" s="26"/>
      <c r="D44" s="26"/>
      <c r="E44" s="26"/>
      <c r="F44" s="26"/>
      <c r="G44" s="26"/>
      <c r="H44" s="26"/>
      <c r="I44" s="26"/>
      <c r="J44" s="26"/>
      <c r="K44" s="26"/>
      <c r="L44" s="6"/>
      <c r="M44" s="6"/>
      <c r="N44" s="6"/>
      <c r="O44" s="6"/>
      <c r="P44" s="6"/>
      <c r="Q44" s="6"/>
      <c r="R44" s="6"/>
      <c r="S44" s="43"/>
      <c r="T44" s="43"/>
      <c r="U44" s="7"/>
    </row>
    <row r="45" spans="1:21" x14ac:dyDescent="0.25">
      <c r="A45" s="18">
        <v>2</v>
      </c>
      <c r="B45" s="5" t="s">
        <v>333</v>
      </c>
      <c r="C45" s="26"/>
      <c r="D45" s="26"/>
      <c r="E45" s="26"/>
      <c r="F45" s="26"/>
      <c r="G45" s="26"/>
      <c r="H45" s="26"/>
      <c r="I45" s="26"/>
      <c r="J45" s="26"/>
      <c r="K45" s="26"/>
      <c r="L45" s="6"/>
      <c r="M45" s="6"/>
      <c r="N45" s="6"/>
      <c r="O45" s="6"/>
      <c r="P45" s="6"/>
      <c r="Q45" s="6"/>
      <c r="R45" s="6"/>
      <c r="S45" s="43"/>
      <c r="T45" s="43"/>
      <c r="U45" s="7"/>
    </row>
    <row r="46" spans="1:21" x14ac:dyDescent="0.25">
      <c r="A46" s="18"/>
      <c r="B46" s="5" t="s">
        <v>435</v>
      </c>
      <c r="C46" s="5"/>
      <c r="D46" s="5"/>
      <c r="E46" s="6"/>
      <c r="F46" s="5"/>
      <c r="G46" s="6"/>
      <c r="H46" s="5"/>
      <c r="I46" s="6"/>
      <c r="J46" s="5"/>
      <c r="K46" s="6"/>
      <c r="L46" s="6"/>
      <c r="M46" s="6"/>
      <c r="N46" s="6"/>
      <c r="O46" s="6"/>
      <c r="P46" s="6"/>
      <c r="Q46" s="6"/>
      <c r="R46" s="6"/>
      <c r="S46" s="43"/>
      <c r="T46" s="43"/>
      <c r="U46" s="7"/>
    </row>
    <row r="47" spans="1:21" x14ac:dyDescent="0.25">
      <c r="A47" s="18" t="s">
        <v>332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43"/>
      <c r="T47" s="43"/>
      <c r="U47" s="7"/>
    </row>
    <row r="48" spans="1:21" x14ac:dyDescent="0.25">
      <c r="A48" s="1561" t="s">
        <v>393</v>
      </c>
      <c r="B48" s="1562"/>
      <c r="C48" s="12"/>
      <c r="D48" s="12"/>
      <c r="E48" s="98"/>
      <c r="F48" s="12"/>
      <c r="G48" s="98"/>
      <c r="H48" s="12"/>
      <c r="I48" s="98"/>
      <c r="J48" s="12"/>
      <c r="K48" s="98"/>
      <c r="L48" s="98"/>
      <c r="M48" s="98"/>
      <c r="N48" s="98"/>
      <c r="O48" s="98"/>
      <c r="P48" s="98"/>
      <c r="Q48" s="98"/>
      <c r="R48" s="98"/>
      <c r="S48" s="293"/>
      <c r="T48" s="293"/>
      <c r="U48" s="99"/>
    </row>
    <row r="49" spans="1:21" ht="31.5" x14ac:dyDescent="0.25">
      <c r="A49" s="101"/>
      <c r="B49" s="100" t="s">
        <v>423</v>
      </c>
      <c r="C49" s="100"/>
      <c r="D49" s="12"/>
      <c r="E49" s="98"/>
      <c r="F49" s="12"/>
      <c r="G49" s="98"/>
      <c r="H49" s="12"/>
      <c r="I49" s="98"/>
      <c r="J49" s="12"/>
      <c r="K49" s="98"/>
      <c r="L49" s="98"/>
      <c r="M49" s="98"/>
      <c r="N49" s="98"/>
      <c r="O49" s="98"/>
      <c r="P49" s="98"/>
      <c r="Q49" s="98"/>
      <c r="R49" s="98"/>
      <c r="S49" s="293"/>
      <c r="T49" s="293"/>
      <c r="U49" s="99"/>
    </row>
    <row r="50" spans="1:21" x14ac:dyDescent="0.25">
      <c r="A50" s="97">
        <v>1</v>
      </c>
      <c r="B50" s="12" t="s">
        <v>331</v>
      </c>
      <c r="C50" s="12"/>
      <c r="D50" s="12"/>
      <c r="E50" s="98"/>
      <c r="F50" s="12"/>
      <c r="G50" s="98"/>
      <c r="H50" s="12"/>
      <c r="I50" s="98"/>
      <c r="J50" s="12"/>
      <c r="K50" s="98"/>
      <c r="L50" s="98"/>
      <c r="M50" s="98"/>
      <c r="N50" s="98"/>
      <c r="O50" s="98"/>
      <c r="P50" s="98"/>
      <c r="Q50" s="98"/>
      <c r="R50" s="98"/>
      <c r="S50" s="293"/>
      <c r="T50" s="293"/>
      <c r="U50" s="99"/>
    </row>
    <row r="51" spans="1:21" x14ac:dyDescent="0.25">
      <c r="A51" s="97">
        <v>2</v>
      </c>
      <c r="B51" s="12" t="s">
        <v>333</v>
      </c>
      <c r="C51" s="12"/>
      <c r="D51" s="12"/>
      <c r="E51" s="98"/>
      <c r="F51" s="12"/>
      <c r="G51" s="98"/>
      <c r="H51" s="12"/>
      <c r="I51" s="98"/>
      <c r="J51" s="12"/>
      <c r="K51" s="98"/>
      <c r="L51" s="98"/>
      <c r="M51" s="98"/>
      <c r="N51" s="98"/>
      <c r="O51" s="98"/>
      <c r="P51" s="98"/>
      <c r="Q51" s="98"/>
      <c r="R51" s="98"/>
      <c r="S51" s="293"/>
      <c r="T51" s="293"/>
      <c r="U51" s="99"/>
    </row>
    <row r="52" spans="1:21" ht="16.5" thickBot="1" x14ac:dyDescent="0.3">
      <c r="A52" s="92" t="s">
        <v>332</v>
      </c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294"/>
      <c r="T52" s="294"/>
      <c r="U52" s="94"/>
    </row>
    <row r="53" spans="1:21" x14ac:dyDescent="0.25">
      <c r="A53" s="90"/>
      <c r="B53" s="90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</row>
    <row r="54" spans="1:21" x14ac:dyDescent="0.25">
      <c r="A54" s="90"/>
      <c r="B54" s="1467" t="s">
        <v>840</v>
      </c>
      <c r="C54" s="1467"/>
      <c r="D54" s="1467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</row>
    <row r="55" spans="1:21" x14ac:dyDescent="0.25">
      <c r="A55" s="90"/>
      <c r="B55" s="91" t="s">
        <v>823</v>
      </c>
      <c r="C55" s="39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</row>
    <row r="56" spans="1:21" x14ac:dyDescent="0.25">
      <c r="A56" s="90"/>
      <c r="B56" s="1467" t="s">
        <v>824</v>
      </c>
      <c r="C56" s="1467"/>
      <c r="D56" s="1467"/>
      <c r="E56" s="1467"/>
      <c r="F56" s="1467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</row>
    <row r="57" spans="1:21" x14ac:dyDescent="0.25">
      <c r="A57" s="29"/>
      <c r="B57" s="1" t="s">
        <v>846</v>
      </c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</row>
    <row r="58" spans="1:21" x14ac:dyDescent="0.25">
      <c r="A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</row>
    <row r="59" spans="1:21" x14ac:dyDescent="0.25">
      <c r="A59" s="29"/>
      <c r="B59" s="1466" t="s">
        <v>610</v>
      </c>
      <c r="C59" s="1466"/>
      <c r="D59" s="1466"/>
      <c r="E59" s="1466"/>
      <c r="F59" s="1466"/>
      <c r="G59" s="1466"/>
      <c r="H59" s="1466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</row>
    <row r="60" spans="1:21" x14ac:dyDescent="0.25">
      <c r="A60" s="29"/>
      <c r="B60" s="13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</row>
    <row r="61" spans="1:21" x14ac:dyDescent="0.25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</row>
    <row r="62" spans="1:21" x14ac:dyDescent="0.25">
      <c r="A62" s="14"/>
    </row>
    <row r="63" spans="1:21" x14ac:dyDescent="0.25">
      <c r="A63" s="20"/>
      <c r="C63" s="21"/>
      <c r="G63" s="32"/>
      <c r="H63" s="22"/>
      <c r="I63" s="32"/>
    </row>
    <row r="64" spans="1:21" x14ac:dyDescent="0.25">
      <c r="D64" s="24"/>
      <c r="G64" s="23"/>
      <c r="I64" s="23"/>
      <c r="J64" s="23"/>
      <c r="K64" s="23"/>
      <c r="M64" s="32"/>
      <c r="N64" s="32"/>
      <c r="O64" s="32"/>
      <c r="P64" s="32"/>
      <c r="Q64" s="32"/>
      <c r="R64" s="32"/>
      <c r="S64" s="32"/>
      <c r="T64" s="32"/>
      <c r="U64" s="22"/>
    </row>
    <row r="65" spans="1:9" x14ac:dyDescent="0.25">
      <c r="A65" s="17"/>
      <c r="D65" s="16"/>
      <c r="I65" s="290"/>
    </row>
  </sheetData>
  <mergeCells count="22">
    <mergeCell ref="U16:U18"/>
    <mergeCell ref="B54:D54"/>
    <mergeCell ref="D17:E17"/>
    <mergeCell ref="A7:U7"/>
    <mergeCell ref="A16:A18"/>
    <mergeCell ref="B16:B18"/>
    <mergeCell ref="C16:C18"/>
    <mergeCell ref="D16:M16"/>
    <mergeCell ref="N16:N18"/>
    <mergeCell ref="O16:R16"/>
    <mergeCell ref="S16:T16"/>
    <mergeCell ref="L17:M17"/>
    <mergeCell ref="Q17:R17"/>
    <mergeCell ref="S17:T17"/>
    <mergeCell ref="P17:P18"/>
    <mergeCell ref="O17:O18"/>
    <mergeCell ref="B59:H59"/>
    <mergeCell ref="F17:G17"/>
    <mergeCell ref="H17:I17"/>
    <mergeCell ref="J17:K17"/>
    <mergeCell ref="A48:B48"/>
    <mergeCell ref="B56:F56"/>
  </mergeCells>
  <phoneticPr fontId="0" type="noConversion"/>
  <pageMargins left="0.7" right="0.7" top="0.75" bottom="0.75" header="0.3" footer="0.3"/>
  <pageSetup paperSize="9" scale="4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78"/>
  <sheetViews>
    <sheetView workbookViewId="0">
      <selection activeCell="A6" sqref="A6:C6"/>
    </sheetView>
  </sheetViews>
  <sheetFormatPr defaultColWidth="9" defaultRowHeight="15.75" x14ac:dyDescent="0.25"/>
  <cols>
    <col min="1" max="1" width="17.75" style="1" customWidth="1"/>
    <col min="2" max="2" width="57.375" style="1" customWidth="1"/>
    <col min="3" max="3" width="16.375" style="1" customWidth="1"/>
    <col min="4" max="16384" width="9" style="1"/>
  </cols>
  <sheetData>
    <row r="2" spans="1:16" x14ac:dyDescent="0.25">
      <c r="C2" s="4" t="s">
        <v>839</v>
      </c>
    </row>
    <row r="3" spans="1:16" x14ac:dyDescent="0.25">
      <c r="C3" s="4" t="s">
        <v>595</v>
      </c>
    </row>
    <row r="4" spans="1:16" x14ac:dyDescent="0.25">
      <c r="C4" s="4" t="s">
        <v>613</v>
      </c>
    </row>
    <row r="5" spans="1:16" x14ac:dyDescent="0.25">
      <c r="C5" s="4"/>
    </row>
    <row r="6" spans="1:16" ht="42.75" customHeight="1" x14ac:dyDescent="0.25">
      <c r="A6" s="1786" t="s">
        <v>13</v>
      </c>
      <c r="B6" s="1786"/>
      <c r="C6" s="1786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x14ac:dyDescent="0.25">
      <c r="C7" s="4"/>
    </row>
    <row r="8" spans="1:16" x14ac:dyDescent="0.25">
      <c r="C8" s="4" t="s">
        <v>596</v>
      </c>
    </row>
    <row r="9" spans="1:16" x14ac:dyDescent="0.25">
      <c r="C9" s="4" t="s">
        <v>597</v>
      </c>
    </row>
    <row r="10" spans="1:16" x14ac:dyDescent="0.25">
      <c r="C10" s="4"/>
    </row>
    <row r="11" spans="1:16" x14ac:dyDescent="0.25">
      <c r="C11" s="193" t="s">
        <v>598</v>
      </c>
    </row>
    <row r="12" spans="1:16" x14ac:dyDescent="0.25">
      <c r="C12" s="4" t="s">
        <v>599</v>
      </c>
    </row>
    <row r="13" spans="1:16" x14ac:dyDescent="0.25">
      <c r="C13" s="4" t="s">
        <v>600</v>
      </c>
    </row>
    <row r="15" spans="1:16" ht="16.5" thickBot="1" x14ac:dyDescent="0.3"/>
    <row r="16" spans="1:16" ht="21.75" customHeight="1" thickBot="1" x14ac:dyDescent="0.3">
      <c r="A16" s="138" t="s">
        <v>449</v>
      </c>
      <c r="B16" s="3" t="s">
        <v>450</v>
      </c>
      <c r="C16" s="139" t="s">
        <v>451</v>
      </c>
    </row>
    <row r="17" spans="1:3" x14ac:dyDescent="0.25">
      <c r="A17" s="140" t="s">
        <v>291</v>
      </c>
      <c r="B17" s="1787" t="s">
        <v>452</v>
      </c>
      <c r="C17" s="1788"/>
    </row>
    <row r="18" spans="1:3" x14ac:dyDescent="0.25">
      <c r="A18" s="141" t="s">
        <v>292</v>
      </c>
      <c r="B18" s="142" t="s">
        <v>453</v>
      </c>
      <c r="C18" s="31" t="s">
        <v>454</v>
      </c>
    </row>
    <row r="19" spans="1:3" ht="31.5" x14ac:dyDescent="0.25">
      <c r="A19" s="141" t="s">
        <v>293</v>
      </c>
      <c r="B19" s="142" t="s">
        <v>455</v>
      </c>
      <c r="C19" s="31" t="s">
        <v>456</v>
      </c>
    </row>
    <row r="20" spans="1:3" x14ac:dyDescent="0.25">
      <c r="A20" s="141" t="s">
        <v>294</v>
      </c>
      <c r="B20" s="1789" t="s">
        <v>457</v>
      </c>
      <c r="C20" s="1790"/>
    </row>
    <row r="21" spans="1:3" x14ac:dyDescent="0.25">
      <c r="A21" s="141" t="s">
        <v>295</v>
      </c>
      <c r="B21" s="143" t="s">
        <v>458</v>
      </c>
      <c r="C21" s="31" t="s">
        <v>459</v>
      </c>
    </row>
    <row r="22" spans="1:3" x14ac:dyDescent="0.25">
      <c r="A22" s="141" t="s">
        <v>296</v>
      </c>
      <c r="B22" s="143" t="s">
        <v>460</v>
      </c>
      <c r="C22" s="31" t="s">
        <v>456</v>
      </c>
    </row>
    <row r="23" spans="1:3" ht="31.5" customHeight="1" x14ac:dyDescent="0.25">
      <c r="A23" s="141" t="s">
        <v>297</v>
      </c>
      <c r="B23" s="143" t="s">
        <v>461</v>
      </c>
      <c r="C23" s="31" t="s">
        <v>459</v>
      </c>
    </row>
    <row r="24" spans="1:3" ht="31.5" customHeight="1" x14ac:dyDescent="0.25">
      <c r="A24" s="141" t="s">
        <v>298</v>
      </c>
      <c r="B24" s="143" t="s">
        <v>462</v>
      </c>
      <c r="C24" s="31" t="s">
        <v>456</v>
      </c>
    </row>
    <row r="25" spans="1:3" ht="31.5" x14ac:dyDescent="0.25">
      <c r="A25" s="141" t="s">
        <v>345</v>
      </c>
      <c r="B25" s="142" t="s">
        <v>463</v>
      </c>
      <c r="C25" s="31" t="s">
        <v>459</v>
      </c>
    </row>
    <row r="26" spans="1:3" ht="34.5" customHeight="1" x14ac:dyDescent="0.25">
      <c r="A26" s="141" t="s">
        <v>398</v>
      </c>
      <c r="B26" s="142" t="s">
        <v>464</v>
      </c>
      <c r="C26" s="31" t="s">
        <v>459</v>
      </c>
    </row>
    <row r="27" spans="1:3" x14ac:dyDescent="0.25">
      <c r="A27" s="141">
        <v>3</v>
      </c>
      <c r="B27" s="1784" t="s">
        <v>465</v>
      </c>
      <c r="C27" s="1785"/>
    </row>
    <row r="28" spans="1:3" ht="31.5" x14ac:dyDescent="0.25">
      <c r="A28" s="141" t="s">
        <v>466</v>
      </c>
      <c r="B28" s="142" t="s">
        <v>467</v>
      </c>
      <c r="C28" s="31" t="s">
        <v>459</v>
      </c>
    </row>
    <row r="29" spans="1:3" ht="31.5" x14ac:dyDescent="0.25">
      <c r="A29" s="141" t="s">
        <v>468</v>
      </c>
      <c r="B29" s="142" t="s">
        <v>469</v>
      </c>
      <c r="C29" s="31" t="s">
        <v>459</v>
      </c>
    </row>
    <row r="30" spans="1:3" ht="24.75" customHeight="1" x14ac:dyDescent="0.25">
      <c r="A30" s="141" t="s">
        <v>470</v>
      </c>
      <c r="B30" s="142" t="s">
        <v>471</v>
      </c>
      <c r="C30" s="31" t="s">
        <v>459</v>
      </c>
    </row>
    <row r="31" spans="1:3" x14ac:dyDescent="0.25">
      <c r="A31" s="141" t="s">
        <v>472</v>
      </c>
      <c r="B31" s="142" t="s">
        <v>473</v>
      </c>
      <c r="C31" s="31" t="s">
        <v>459</v>
      </c>
    </row>
    <row r="32" spans="1:3" x14ac:dyDescent="0.25">
      <c r="A32" s="141">
        <v>4</v>
      </c>
      <c r="B32" s="1784" t="s">
        <v>474</v>
      </c>
      <c r="C32" s="1785"/>
    </row>
    <row r="33" spans="1:3" x14ac:dyDescent="0.25">
      <c r="A33" s="141" t="s">
        <v>299</v>
      </c>
      <c r="B33" s="142" t="s">
        <v>475</v>
      </c>
      <c r="C33" s="31" t="s">
        <v>456</v>
      </c>
    </row>
    <row r="34" spans="1:3" ht="47.25" x14ac:dyDescent="0.25">
      <c r="A34" s="141" t="s">
        <v>300</v>
      </c>
      <c r="B34" s="142" t="s">
        <v>476</v>
      </c>
      <c r="C34" s="31" t="s">
        <v>456</v>
      </c>
    </row>
    <row r="35" spans="1:3" x14ac:dyDescent="0.25">
      <c r="A35" s="141" t="s">
        <v>301</v>
      </c>
      <c r="B35" s="142" t="s">
        <v>477</v>
      </c>
      <c r="C35" s="31" t="s">
        <v>459</v>
      </c>
    </row>
    <row r="36" spans="1:3" ht="31.5" x14ac:dyDescent="0.25">
      <c r="A36" s="141" t="s">
        <v>365</v>
      </c>
      <c r="B36" s="142" t="s">
        <v>478</v>
      </c>
      <c r="C36" s="31" t="s">
        <v>459</v>
      </c>
    </row>
    <row r="37" spans="1:3" x14ac:dyDescent="0.25">
      <c r="A37" s="141" t="s">
        <v>366</v>
      </c>
      <c r="B37" s="142" t="s">
        <v>479</v>
      </c>
      <c r="C37" s="31" t="s">
        <v>456</v>
      </c>
    </row>
    <row r="38" spans="1:3" x14ac:dyDescent="0.25">
      <c r="A38" s="141" t="s">
        <v>367</v>
      </c>
      <c r="B38" s="142" t="s">
        <v>480</v>
      </c>
      <c r="C38" s="31" t="s">
        <v>456</v>
      </c>
    </row>
    <row r="39" spans="1:3" x14ac:dyDescent="0.25">
      <c r="A39" s="141">
        <v>5</v>
      </c>
      <c r="B39" s="1784" t="s">
        <v>481</v>
      </c>
      <c r="C39" s="1785"/>
    </row>
    <row r="40" spans="1:3" ht="31.5" x14ac:dyDescent="0.25">
      <c r="A40" s="141" t="s">
        <v>302</v>
      </c>
      <c r="B40" s="142" t="s">
        <v>482</v>
      </c>
      <c r="C40" s="144" t="s">
        <v>459</v>
      </c>
    </row>
    <row r="41" spans="1:3" ht="31.5" x14ac:dyDescent="0.25">
      <c r="A41" s="141" t="s">
        <v>303</v>
      </c>
      <c r="B41" s="142" t="s">
        <v>483</v>
      </c>
      <c r="C41" s="144" t="s">
        <v>459</v>
      </c>
    </row>
    <row r="42" spans="1:3" ht="31.5" x14ac:dyDescent="0.25">
      <c r="A42" s="141" t="s">
        <v>370</v>
      </c>
      <c r="B42" s="142" t="s">
        <v>484</v>
      </c>
      <c r="C42" s="31" t="s">
        <v>456</v>
      </c>
    </row>
    <row r="43" spans="1:3" ht="31.5" x14ac:dyDescent="0.25">
      <c r="A43" s="141" t="s">
        <v>485</v>
      </c>
      <c r="B43" s="142" t="s">
        <v>486</v>
      </c>
      <c r="C43" s="31" t="s">
        <v>459</v>
      </c>
    </row>
    <row r="44" spans="1:3" ht="31.5" x14ac:dyDescent="0.25">
      <c r="A44" s="141" t="s">
        <v>487</v>
      </c>
      <c r="B44" s="142" t="s">
        <v>488</v>
      </c>
      <c r="C44" s="31" t="s">
        <v>456</v>
      </c>
    </row>
    <row r="45" spans="1:3" ht="31.5" x14ac:dyDescent="0.25">
      <c r="A45" s="141" t="s">
        <v>489</v>
      </c>
      <c r="B45" s="142" t="s">
        <v>490</v>
      </c>
      <c r="C45" s="31" t="s">
        <v>456</v>
      </c>
    </row>
    <row r="47" spans="1:3" x14ac:dyDescent="0.25">
      <c r="A47" s="141">
        <v>6</v>
      </c>
      <c r="B47" s="1784" t="s">
        <v>491</v>
      </c>
      <c r="C47" s="1785"/>
    </row>
    <row r="48" spans="1:3" ht="31.5" x14ac:dyDescent="0.25">
      <c r="A48" s="141" t="s">
        <v>438</v>
      </c>
      <c r="B48" s="142" t="s">
        <v>492</v>
      </c>
      <c r="C48" s="31" t="s">
        <v>456</v>
      </c>
    </row>
    <row r="49" spans="1:3" x14ac:dyDescent="0.25">
      <c r="A49" s="141" t="s">
        <v>439</v>
      </c>
      <c r="B49" s="142" t="s">
        <v>493</v>
      </c>
      <c r="C49" s="31" t="s">
        <v>456</v>
      </c>
    </row>
    <row r="50" spans="1:3" ht="31.5" x14ac:dyDescent="0.25">
      <c r="A50" s="141" t="s">
        <v>440</v>
      </c>
      <c r="B50" s="142" t="s">
        <v>494</v>
      </c>
      <c r="C50" s="31" t="s">
        <v>459</v>
      </c>
    </row>
    <row r="51" spans="1:3" ht="63.75" thickBot="1" x14ac:dyDescent="0.3">
      <c r="A51" s="145" t="s">
        <v>441</v>
      </c>
      <c r="B51" s="146" t="s">
        <v>495</v>
      </c>
      <c r="C51" s="33" t="s">
        <v>459</v>
      </c>
    </row>
    <row r="54" spans="1:3" ht="33" customHeight="1" x14ac:dyDescent="0.25">
      <c r="A54" s="1786" t="s">
        <v>496</v>
      </c>
      <c r="B54" s="1786"/>
      <c r="C54" s="1786"/>
    </row>
    <row r="55" spans="1:3" ht="16.5" thickBot="1" x14ac:dyDescent="0.3"/>
    <row r="56" spans="1:3" ht="16.5" thickBot="1" x14ac:dyDescent="0.3">
      <c r="A56" s="147" t="s">
        <v>289</v>
      </c>
      <c r="B56" s="148" t="s">
        <v>450</v>
      </c>
      <c r="C56" s="149" t="s">
        <v>451</v>
      </c>
    </row>
    <row r="57" spans="1:3" x14ac:dyDescent="0.25">
      <c r="A57" s="140">
        <v>1</v>
      </c>
      <c r="B57" s="150" t="s">
        <v>497</v>
      </c>
      <c r="C57" s="151"/>
    </row>
    <row r="58" spans="1:3" x14ac:dyDescent="0.25">
      <c r="A58" s="141" t="s">
        <v>292</v>
      </c>
      <c r="B58" s="152" t="s">
        <v>498</v>
      </c>
      <c r="C58" s="31" t="s">
        <v>459</v>
      </c>
    </row>
    <row r="59" spans="1:3" x14ac:dyDescent="0.25">
      <c r="A59" s="141" t="s">
        <v>293</v>
      </c>
      <c r="B59" s="152" t="s">
        <v>499</v>
      </c>
      <c r="C59" s="31" t="s">
        <v>459</v>
      </c>
    </row>
    <row r="60" spans="1:3" x14ac:dyDescent="0.25">
      <c r="A60" s="141" t="s">
        <v>304</v>
      </c>
      <c r="B60" s="142" t="s">
        <v>500</v>
      </c>
      <c r="C60" s="31" t="s">
        <v>459</v>
      </c>
    </row>
    <row r="61" spans="1:3" ht="31.5" x14ac:dyDescent="0.25">
      <c r="A61" s="141" t="s">
        <v>322</v>
      </c>
      <c r="B61" s="142" t="s">
        <v>501</v>
      </c>
      <c r="C61" s="31" t="s">
        <v>459</v>
      </c>
    </row>
    <row r="62" spans="1:3" x14ac:dyDescent="0.25">
      <c r="A62" s="141" t="s">
        <v>502</v>
      </c>
      <c r="B62" s="142" t="s">
        <v>503</v>
      </c>
      <c r="C62" s="31" t="s">
        <v>459</v>
      </c>
    </row>
    <row r="63" spans="1:3" x14ac:dyDescent="0.25">
      <c r="A63" s="141" t="s">
        <v>504</v>
      </c>
      <c r="B63" s="142" t="s">
        <v>505</v>
      </c>
      <c r="C63" s="31" t="s">
        <v>456</v>
      </c>
    </row>
    <row r="64" spans="1:3" x14ac:dyDescent="0.25">
      <c r="A64" s="141">
        <v>2</v>
      </c>
      <c r="B64" s="153" t="s">
        <v>465</v>
      </c>
      <c r="C64" s="154"/>
    </row>
    <row r="65" spans="1:3" x14ac:dyDescent="0.25">
      <c r="A65" s="141" t="s">
        <v>295</v>
      </c>
      <c r="B65" s="142" t="s">
        <v>506</v>
      </c>
      <c r="C65" s="31" t="s">
        <v>459</v>
      </c>
    </row>
    <row r="66" spans="1:3" ht="31.5" x14ac:dyDescent="0.25">
      <c r="A66" s="141" t="s">
        <v>296</v>
      </c>
      <c r="B66" s="142" t="s">
        <v>507</v>
      </c>
      <c r="C66" s="31" t="s">
        <v>459</v>
      </c>
    </row>
    <row r="67" spans="1:3" ht="31.5" x14ac:dyDescent="0.25">
      <c r="A67" s="141" t="s">
        <v>297</v>
      </c>
      <c r="B67" s="142" t="s">
        <v>508</v>
      </c>
      <c r="C67" s="31" t="s">
        <v>459</v>
      </c>
    </row>
    <row r="68" spans="1:3" ht="31.5" x14ac:dyDescent="0.25">
      <c r="A68" s="141">
        <v>3</v>
      </c>
      <c r="B68" s="153" t="s">
        <v>509</v>
      </c>
      <c r="C68" s="154" t="s">
        <v>510</v>
      </c>
    </row>
    <row r="69" spans="1:3" ht="30.75" customHeight="1" x14ac:dyDescent="0.25">
      <c r="A69" s="141" t="s">
        <v>466</v>
      </c>
      <c r="B69" s="142" t="s">
        <v>511</v>
      </c>
      <c r="C69" s="31" t="s">
        <v>456</v>
      </c>
    </row>
    <row r="70" spans="1:3" x14ac:dyDescent="0.25">
      <c r="A70" s="141" t="s">
        <v>468</v>
      </c>
      <c r="B70" s="142" t="s">
        <v>512</v>
      </c>
      <c r="C70" s="31" t="s">
        <v>459</v>
      </c>
    </row>
    <row r="71" spans="1:3" x14ac:dyDescent="0.25">
      <c r="A71" s="141" t="s">
        <v>470</v>
      </c>
      <c r="B71" s="142" t="s">
        <v>513</v>
      </c>
      <c r="C71" s="31" t="s">
        <v>456</v>
      </c>
    </row>
    <row r="72" spans="1:3" x14ac:dyDescent="0.25">
      <c r="A72" s="141" t="s">
        <v>514</v>
      </c>
      <c r="B72" s="142" t="s">
        <v>515</v>
      </c>
      <c r="C72" s="31" t="s">
        <v>456</v>
      </c>
    </row>
    <row r="73" spans="1:3" x14ac:dyDescent="0.25">
      <c r="A73" s="141" t="s">
        <v>516</v>
      </c>
      <c r="B73" s="142" t="s">
        <v>517</v>
      </c>
      <c r="C73" s="31" t="s">
        <v>459</v>
      </c>
    </row>
    <row r="74" spans="1:3" x14ac:dyDescent="0.25">
      <c r="A74" s="141">
        <v>4</v>
      </c>
      <c r="B74" s="153" t="s">
        <v>491</v>
      </c>
      <c r="C74" s="154"/>
    </row>
    <row r="75" spans="1:3" x14ac:dyDescent="0.25">
      <c r="A75" s="141" t="s">
        <v>299</v>
      </c>
      <c r="B75" s="142" t="s">
        <v>518</v>
      </c>
      <c r="C75" s="31" t="s">
        <v>456</v>
      </c>
    </row>
    <row r="76" spans="1:3" ht="31.5" x14ac:dyDescent="0.25">
      <c r="A76" s="141" t="s">
        <v>300</v>
      </c>
      <c r="B76" s="142" t="s">
        <v>529</v>
      </c>
      <c r="C76" s="31" t="s">
        <v>459</v>
      </c>
    </row>
    <row r="77" spans="1:3" ht="16.5" thickBot="1" x14ac:dyDescent="0.3">
      <c r="A77" s="145" t="s">
        <v>301</v>
      </c>
      <c r="B77" s="146" t="s">
        <v>530</v>
      </c>
      <c r="C77" s="33" t="s">
        <v>459</v>
      </c>
    </row>
    <row r="78" spans="1:3" ht="16.5" thickBot="1" x14ac:dyDescent="0.3">
      <c r="A78" s="145" t="s">
        <v>365</v>
      </c>
      <c r="B78" s="146" t="s">
        <v>531</v>
      </c>
      <c r="C78" s="33" t="s">
        <v>459</v>
      </c>
    </row>
  </sheetData>
  <mergeCells count="8">
    <mergeCell ref="B47:C47"/>
    <mergeCell ref="A54:C54"/>
    <mergeCell ref="A6:C6"/>
    <mergeCell ref="B17:C17"/>
    <mergeCell ref="B20:C20"/>
    <mergeCell ref="B27:C27"/>
    <mergeCell ref="B32:C32"/>
    <mergeCell ref="B39:C39"/>
  </mergeCells>
  <phoneticPr fontId="0" type="noConversion"/>
  <pageMargins left="0.7" right="0.7" top="0.75" bottom="0.75" header="0.3" footer="0.3"/>
  <pageSetup paperSize="9" scale="89" fitToHeight="2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59"/>
  <sheetViews>
    <sheetView topLeftCell="A9" zoomScale="75" zoomScaleNormal="60" workbookViewId="0">
      <selection activeCell="A17" sqref="A17"/>
    </sheetView>
  </sheetViews>
  <sheetFormatPr defaultColWidth="9" defaultRowHeight="15.75" x14ac:dyDescent="0.25"/>
  <cols>
    <col min="1" max="1" width="54.125" style="271" bestFit="1" customWidth="1"/>
    <col min="2" max="2" width="25.5" style="271" customWidth="1"/>
    <col min="3" max="3" width="21.625" style="271" customWidth="1"/>
    <col min="4" max="16384" width="9" style="271"/>
  </cols>
  <sheetData>
    <row r="1" spans="1:256" hidden="1" x14ac:dyDescent="0.25">
      <c r="C1" s="272" t="s">
        <v>620</v>
      </c>
    </row>
    <row r="2" spans="1:256" hidden="1" x14ac:dyDescent="0.25">
      <c r="C2" s="272" t="s">
        <v>595</v>
      </c>
    </row>
    <row r="3" spans="1:256" hidden="1" x14ac:dyDescent="0.25">
      <c r="C3" s="272" t="s">
        <v>613</v>
      </c>
    </row>
    <row r="4" spans="1:256" hidden="1" x14ac:dyDescent="0.25">
      <c r="C4" s="272"/>
    </row>
    <row r="5" spans="1:256" ht="34.5" hidden="1" customHeight="1" x14ac:dyDescent="0.25">
      <c r="A5" s="1801" t="s">
        <v>14</v>
      </c>
      <c r="B5" s="1469"/>
      <c r="C5" s="1469"/>
      <c r="D5" s="273"/>
      <c r="E5" s="273"/>
      <c r="F5" s="273"/>
      <c r="G5" s="273"/>
      <c r="H5" s="273"/>
      <c r="I5" s="273"/>
      <c r="J5" s="273"/>
      <c r="K5" s="273"/>
      <c r="L5" s="273"/>
      <c r="M5" s="273"/>
      <c r="N5" s="273"/>
      <c r="O5" s="273"/>
      <c r="P5" s="273"/>
      <c r="Q5" s="273"/>
      <c r="R5" s="273"/>
      <c r="S5" s="273"/>
      <c r="T5" s="273"/>
      <c r="U5" s="273"/>
      <c r="V5" s="273"/>
      <c r="W5" s="273"/>
      <c r="X5" s="273"/>
      <c r="Y5" s="273"/>
      <c r="Z5" s="273"/>
      <c r="AA5" s="273"/>
      <c r="AB5" s="273"/>
      <c r="AC5" s="273"/>
      <c r="AD5" s="273"/>
      <c r="AE5" s="273"/>
      <c r="AF5" s="273"/>
      <c r="AG5" s="273"/>
      <c r="AH5" s="273"/>
      <c r="AI5" s="273"/>
      <c r="AJ5" s="273"/>
      <c r="AK5" s="273"/>
      <c r="AL5" s="273"/>
      <c r="AM5" s="273"/>
      <c r="AN5" s="273"/>
      <c r="AO5" s="273"/>
      <c r="AP5" s="273"/>
      <c r="AQ5" s="273"/>
      <c r="AR5" s="273"/>
      <c r="AS5" s="273"/>
      <c r="AT5" s="273"/>
      <c r="AU5" s="273"/>
      <c r="AV5" s="273"/>
      <c r="AW5" s="273"/>
      <c r="AX5" s="273"/>
      <c r="AY5" s="273"/>
      <c r="AZ5" s="273"/>
      <c r="BA5" s="273"/>
      <c r="BB5" s="273"/>
      <c r="BC5" s="273"/>
      <c r="BD5" s="273"/>
      <c r="BE5" s="273"/>
      <c r="BF5" s="273"/>
      <c r="BG5" s="273"/>
      <c r="BH5" s="273"/>
      <c r="BI5" s="273"/>
      <c r="BJ5" s="273"/>
      <c r="BK5" s="273"/>
      <c r="BL5" s="273"/>
      <c r="BM5" s="273"/>
      <c r="BN5" s="273"/>
      <c r="BO5" s="273"/>
      <c r="BP5" s="273"/>
      <c r="BQ5" s="273"/>
      <c r="BR5" s="273"/>
      <c r="BS5" s="273"/>
      <c r="BT5" s="273"/>
      <c r="BU5" s="273"/>
      <c r="BV5" s="273"/>
      <c r="BW5" s="273"/>
      <c r="BX5" s="273"/>
      <c r="BY5" s="273"/>
      <c r="BZ5" s="273"/>
      <c r="CA5" s="273"/>
      <c r="CB5" s="273"/>
      <c r="CC5" s="273"/>
      <c r="CD5" s="273"/>
      <c r="CE5" s="273"/>
      <c r="CF5" s="273"/>
      <c r="CG5" s="273"/>
      <c r="CH5" s="273"/>
      <c r="CI5" s="273"/>
      <c r="CJ5" s="273"/>
      <c r="CK5" s="273"/>
      <c r="CL5" s="273"/>
      <c r="CM5" s="273"/>
      <c r="CN5" s="273"/>
      <c r="CO5" s="273"/>
      <c r="CP5" s="273"/>
      <c r="CQ5" s="273"/>
      <c r="CR5" s="273"/>
      <c r="CS5" s="273"/>
      <c r="CT5" s="273"/>
      <c r="CU5" s="273"/>
      <c r="CV5" s="273"/>
      <c r="CW5" s="273"/>
      <c r="CX5" s="273"/>
      <c r="CY5" s="273"/>
      <c r="CZ5" s="273"/>
      <c r="DA5" s="273"/>
      <c r="DB5" s="273"/>
      <c r="DC5" s="273"/>
      <c r="DD5" s="273"/>
      <c r="DE5" s="273"/>
      <c r="DF5" s="273"/>
      <c r="DG5" s="273"/>
      <c r="DH5" s="273"/>
      <c r="DI5" s="273"/>
      <c r="DJ5" s="273"/>
      <c r="DK5" s="273"/>
      <c r="DL5" s="273"/>
      <c r="DM5" s="273"/>
      <c r="DN5" s="273"/>
      <c r="DO5" s="273"/>
      <c r="DP5" s="273"/>
      <c r="DQ5" s="273"/>
      <c r="DR5" s="273"/>
      <c r="DS5" s="273"/>
      <c r="DT5" s="273"/>
      <c r="DU5" s="273"/>
      <c r="DV5" s="273"/>
      <c r="DW5" s="273"/>
      <c r="DX5" s="273"/>
      <c r="DY5" s="273"/>
      <c r="DZ5" s="273"/>
      <c r="EA5" s="273"/>
      <c r="EB5" s="273"/>
      <c r="EC5" s="273"/>
      <c r="ED5" s="273"/>
      <c r="EE5" s="273"/>
      <c r="EF5" s="273"/>
      <c r="EG5" s="273"/>
      <c r="EH5" s="273"/>
      <c r="EI5" s="273"/>
      <c r="EJ5" s="273"/>
      <c r="EK5" s="273"/>
      <c r="EL5" s="273"/>
      <c r="EM5" s="273"/>
      <c r="EN5" s="273"/>
      <c r="EO5" s="273"/>
      <c r="EP5" s="273"/>
      <c r="EQ5" s="273"/>
      <c r="ER5" s="273"/>
      <c r="ES5" s="273"/>
      <c r="ET5" s="273"/>
      <c r="EU5" s="273"/>
      <c r="EV5" s="273"/>
      <c r="EW5" s="273"/>
      <c r="EX5" s="273"/>
      <c r="EY5" s="273"/>
      <c r="EZ5" s="273"/>
      <c r="FA5" s="273"/>
      <c r="FB5" s="273"/>
      <c r="FC5" s="273"/>
      <c r="FD5" s="273"/>
      <c r="FE5" s="273"/>
      <c r="FF5" s="273"/>
      <c r="FG5" s="273"/>
      <c r="FH5" s="273"/>
      <c r="FI5" s="273"/>
      <c r="FJ5" s="273"/>
      <c r="FK5" s="273"/>
      <c r="FL5" s="273"/>
      <c r="FM5" s="273"/>
      <c r="FN5" s="273"/>
      <c r="FO5" s="273"/>
      <c r="FP5" s="273"/>
      <c r="FQ5" s="273"/>
      <c r="FR5" s="273"/>
      <c r="FS5" s="273"/>
      <c r="FT5" s="273"/>
      <c r="FU5" s="273"/>
      <c r="FV5" s="273"/>
      <c r="FW5" s="273"/>
      <c r="FX5" s="273"/>
      <c r="FY5" s="273"/>
      <c r="FZ5" s="273"/>
      <c r="GA5" s="273"/>
      <c r="GB5" s="273"/>
      <c r="GC5" s="273"/>
      <c r="GD5" s="273"/>
      <c r="GE5" s="273"/>
      <c r="GF5" s="273"/>
      <c r="GG5" s="273"/>
      <c r="GH5" s="273"/>
      <c r="GI5" s="273"/>
      <c r="GJ5" s="273"/>
      <c r="GK5" s="273"/>
      <c r="GL5" s="273"/>
      <c r="GM5" s="273"/>
      <c r="GN5" s="273"/>
      <c r="GO5" s="273"/>
      <c r="GP5" s="273"/>
      <c r="GQ5" s="273"/>
      <c r="GR5" s="273"/>
      <c r="GS5" s="273"/>
      <c r="GT5" s="273"/>
      <c r="GU5" s="273"/>
      <c r="GV5" s="273"/>
      <c r="GW5" s="273"/>
      <c r="GX5" s="273"/>
      <c r="GY5" s="273"/>
      <c r="GZ5" s="273"/>
      <c r="HA5" s="273"/>
      <c r="HB5" s="273"/>
      <c r="HC5" s="273"/>
      <c r="HD5" s="273"/>
      <c r="HE5" s="273"/>
      <c r="HF5" s="273"/>
      <c r="HG5" s="273"/>
      <c r="HH5" s="273"/>
      <c r="HI5" s="273"/>
      <c r="HJ5" s="273"/>
      <c r="HK5" s="273"/>
      <c r="HL5" s="273"/>
      <c r="HM5" s="273"/>
      <c r="HN5" s="273"/>
      <c r="HO5" s="273"/>
      <c r="HP5" s="273"/>
      <c r="HQ5" s="273"/>
      <c r="HR5" s="273"/>
      <c r="HS5" s="273"/>
      <c r="HT5" s="273"/>
      <c r="HU5" s="273"/>
      <c r="HV5" s="273"/>
      <c r="HW5" s="273"/>
      <c r="HX5" s="273"/>
      <c r="HY5" s="273"/>
      <c r="HZ5" s="273"/>
      <c r="IA5" s="273"/>
      <c r="IB5" s="273"/>
      <c r="IC5" s="273"/>
      <c r="ID5" s="273"/>
      <c r="IE5" s="273"/>
      <c r="IF5" s="273"/>
      <c r="IG5" s="273"/>
      <c r="IH5" s="273"/>
      <c r="II5" s="273"/>
      <c r="IJ5" s="273"/>
      <c r="IK5" s="273"/>
      <c r="IL5" s="273"/>
      <c r="IM5" s="273"/>
      <c r="IN5" s="273"/>
      <c r="IO5" s="273"/>
      <c r="IP5" s="273"/>
      <c r="IQ5" s="273"/>
      <c r="IR5" s="273"/>
      <c r="IS5" s="273"/>
      <c r="IT5" s="273"/>
      <c r="IU5" s="273"/>
      <c r="IV5" s="273"/>
    </row>
    <row r="6" spans="1:256" ht="17.25" hidden="1" x14ac:dyDescent="0.25">
      <c r="A6" s="1"/>
      <c r="B6" s="1"/>
      <c r="C6" s="1"/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73"/>
      <c r="R6" s="273"/>
      <c r="S6" s="273"/>
      <c r="T6" s="273"/>
      <c r="U6" s="273"/>
      <c r="V6" s="273"/>
      <c r="W6" s="273"/>
      <c r="X6" s="273"/>
      <c r="Y6" s="273"/>
      <c r="Z6" s="273"/>
      <c r="AA6" s="273"/>
      <c r="AB6" s="273"/>
      <c r="AC6" s="273"/>
      <c r="AD6" s="273"/>
      <c r="AE6" s="273"/>
      <c r="AF6" s="273"/>
      <c r="AG6" s="273"/>
      <c r="AH6" s="273"/>
      <c r="AI6" s="273"/>
      <c r="AJ6" s="273"/>
      <c r="AK6" s="273"/>
      <c r="AL6" s="273"/>
      <c r="AM6" s="273"/>
      <c r="AN6" s="273"/>
      <c r="AO6" s="273"/>
      <c r="AP6" s="273"/>
      <c r="AQ6" s="273"/>
      <c r="AR6" s="273"/>
      <c r="AS6" s="273"/>
      <c r="AT6" s="273"/>
      <c r="AU6" s="273"/>
      <c r="AV6" s="273"/>
      <c r="AW6" s="273"/>
      <c r="AX6" s="273"/>
      <c r="AY6" s="273"/>
      <c r="AZ6" s="273"/>
      <c r="BA6" s="273"/>
      <c r="BB6" s="273"/>
      <c r="BC6" s="273"/>
      <c r="BD6" s="273"/>
      <c r="BE6" s="273"/>
      <c r="BF6" s="273"/>
      <c r="BG6" s="273"/>
      <c r="BH6" s="273"/>
      <c r="BI6" s="273"/>
      <c r="BJ6" s="273"/>
      <c r="BK6" s="273"/>
      <c r="BL6" s="273"/>
      <c r="BM6" s="273"/>
      <c r="BN6" s="273"/>
      <c r="BO6" s="273"/>
      <c r="BP6" s="273"/>
      <c r="BQ6" s="273"/>
      <c r="BR6" s="273"/>
      <c r="BS6" s="273"/>
      <c r="BT6" s="273"/>
      <c r="BU6" s="273"/>
      <c r="BV6" s="273"/>
      <c r="BW6" s="273"/>
      <c r="BX6" s="273"/>
      <c r="BY6" s="273"/>
      <c r="BZ6" s="273"/>
      <c r="CA6" s="273"/>
      <c r="CB6" s="273"/>
      <c r="CC6" s="273"/>
      <c r="CD6" s="273"/>
      <c r="CE6" s="273"/>
      <c r="CF6" s="273"/>
      <c r="CG6" s="273"/>
      <c r="CH6" s="273"/>
      <c r="CI6" s="273"/>
      <c r="CJ6" s="273"/>
      <c r="CK6" s="273"/>
      <c r="CL6" s="273"/>
      <c r="CM6" s="273"/>
      <c r="CN6" s="273"/>
      <c r="CO6" s="273"/>
      <c r="CP6" s="273"/>
      <c r="CQ6" s="273"/>
      <c r="CR6" s="273"/>
      <c r="CS6" s="273"/>
      <c r="CT6" s="273"/>
      <c r="CU6" s="273"/>
      <c r="CV6" s="273"/>
      <c r="CW6" s="273"/>
      <c r="CX6" s="273"/>
      <c r="CY6" s="273"/>
      <c r="CZ6" s="273"/>
      <c r="DA6" s="273"/>
      <c r="DB6" s="273"/>
      <c r="DC6" s="273"/>
      <c r="DD6" s="273"/>
      <c r="DE6" s="273"/>
      <c r="DF6" s="273"/>
      <c r="DG6" s="273"/>
      <c r="DH6" s="273"/>
      <c r="DI6" s="273"/>
      <c r="DJ6" s="273"/>
      <c r="DK6" s="273"/>
      <c r="DL6" s="273"/>
      <c r="DM6" s="273"/>
      <c r="DN6" s="273"/>
      <c r="DO6" s="273"/>
      <c r="DP6" s="273"/>
      <c r="DQ6" s="273"/>
      <c r="DR6" s="273"/>
      <c r="DS6" s="273"/>
      <c r="DT6" s="273"/>
      <c r="DU6" s="273"/>
      <c r="DV6" s="273"/>
      <c r="DW6" s="273"/>
      <c r="DX6" s="273"/>
      <c r="DY6" s="273"/>
      <c r="DZ6" s="273"/>
      <c r="EA6" s="273"/>
      <c r="EB6" s="273"/>
      <c r="EC6" s="273"/>
      <c r="ED6" s="273"/>
      <c r="EE6" s="273"/>
      <c r="EF6" s="273"/>
      <c r="EG6" s="273"/>
      <c r="EH6" s="273"/>
      <c r="EI6" s="273"/>
      <c r="EJ6" s="273"/>
      <c r="EK6" s="273"/>
      <c r="EL6" s="273"/>
      <c r="EM6" s="273"/>
      <c r="EN6" s="273"/>
      <c r="EO6" s="273"/>
      <c r="EP6" s="273"/>
      <c r="EQ6" s="273"/>
      <c r="ER6" s="273"/>
      <c r="ES6" s="273"/>
      <c r="ET6" s="273"/>
      <c r="EU6" s="273"/>
      <c r="EV6" s="273"/>
      <c r="EW6" s="273"/>
      <c r="EX6" s="273"/>
      <c r="EY6" s="273"/>
      <c r="EZ6" s="273"/>
      <c r="FA6" s="273"/>
      <c r="FB6" s="273"/>
      <c r="FC6" s="273"/>
      <c r="FD6" s="273"/>
      <c r="FE6" s="273"/>
      <c r="FF6" s="273"/>
      <c r="FG6" s="273"/>
      <c r="FH6" s="273"/>
      <c r="FI6" s="273"/>
      <c r="FJ6" s="273"/>
      <c r="FK6" s="273"/>
      <c r="FL6" s="273"/>
      <c r="FM6" s="273"/>
      <c r="FN6" s="273"/>
      <c r="FO6" s="273"/>
      <c r="FP6" s="273"/>
      <c r="FQ6" s="273"/>
      <c r="FR6" s="273"/>
      <c r="FS6" s="273"/>
      <c r="FT6" s="273"/>
      <c r="FU6" s="273"/>
      <c r="FV6" s="273"/>
      <c r="FW6" s="273"/>
      <c r="FX6" s="273"/>
      <c r="FY6" s="273"/>
      <c r="FZ6" s="273"/>
      <c r="GA6" s="273"/>
      <c r="GB6" s="273"/>
      <c r="GC6" s="273"/>
      <c r="GD6" s="273"/>
      <c r="GE6" s="273"/>
      <c r="GF6" s="273"/>
      <c r="GG6" s="273"/>
      <c r="GH6" s="273"/>
      <c r="GI6" s="273"/>
      <c r="GJ6" s="273"/>
      <c r="GK6" s="273"/>
      <c r="GL6" s="273"/>
      <c r="GM6" s="273"/>
      <c r="GN6" s="273"/>
      <c r="GO6" s="273"/>
      <c r="GP6" s="273"/>
      <c r="GQ6" s="273"/>
      <c r="GR6" s="273"/>
      <c r="GS6" s="273"/>
      <c r="GT6" s="273"/>
      <c r="GU6" s="273"/>
      <c r="GV6" s="273"/>
      <c r="GW6" s="273"/>
      <c r="GX6" s="273"/>
      <c r="GY6" s="273"/>
      <c r="GZ6" s="273"/>
      <c r="HA6" s="273"/>
      <c r="HB6" s="273"/>
      <c r="HC6" s="273"/>
      <c r="HD6" s="273"/>
      <c r="HE6" s="273"/>
      <c r="HF6" s="273"/>
      <c r="HG6" s="273"/>
      <c r="HH6" s="273"/>
      <c r="HI6" s="273"/>
      <c r="HJ6" s="273"/>
      <c r="HK6" s="273"/>
      <c r="HL6" s="273"/>
      <c r="HM6" s="273"/>
      <c r="HN6" s="273"/>
      <c r="HO6" s="273"/>
      <c r="HP6" s="273"/>
      <c r="HQ6" s="273"/>
      <c r="HR6" s="273"/>
      <c r="HS6" s="273"/>
      <c r="HT6" s="273"/>
      <c r="HU6" s="273"/>
      <c r="HV6" s="273"/>
      <c r="HW6" s="273"/>
      <c r="HX6" s="273"/>
      <c r="HY6" s="273"/>
      <c r="HZ6" s="273"/>
      <c r="IA6" s="273"/>
      <c r="IB6" s="273"/>
      <c r="IC6" s="273"/>
      <c r="ID6" s="273"/>
      <c r="IE6" s="273"/>
      <c r="IF6" s="273"/>
      <c r="IG6" s="273"/>
      <c r="IH6" s="273"/>
      <c r="II6" s="273"/>
      <c r="IJ6" s="273"/>
      <c r="IK6" s="273"/>
      <c r="IL6" s="273"/>
      <c r="IM6" s="273"/>
      <c r="IN6" s="273"/>
      <c r="IO6" s="273"/>
      <c r="IP6" s="273"/>
      <c r="IQ6" s="273"/>
      <c r="IR6" s="273"/>
      <c r="IS6" s="273"/>
      <c r="IT6" s="273"/>
      <c r="IU6" s="273"/>
      <c r="IV6" s="273"/>
    </row>
    <row r="7" spans="1:256" hidden="1" x14ac:dyDescent="0.25">
      <c r="A7" s="1909" t="s">
        <v>741</v>
      </c>
      <c r="B7" s="1909"/>
      <c r="C7" s="1909"/>
    </row>
    <row r="8" spans="1:256" hidden="1" x14ac:dyDescent="0.25">
      <c r="A8" s="299"/>
      <c r="B8" s="299"/>
      <c r="C8" s="299"/>
    </row>
    <row r="9" spans="1:256" x14ac:dyDescent="0.25">
      <c r="B9" s="274"/>
      <c r="C9" s="514" t="s">
        <v>596</v>
      </c>
    </row>
    <row r="10" spans="1:256" x14ac:dyDescent="0.25">
      <c r="B10" s="274"/>
      <c r="C10" s="514" t="s">
        <v>196</v>
      </c>
    </row>
    <row r="11" spans="1:256" x14ac:dyDescent="0.25">
      <c r="B11" s="274"/>
      <c r="C11" s="514"/>
    </row>
    <row r="12" spans="1:256" x14ac:dyDescent="0.25">
      <c r="B12" s="1910" t="s">
        <v>254</v>
      </c>
      <c r="C12" s="1910"/>
    </row>
    <row r="13" spans="1:256" x14ac:dyDescent="0.25">
      <c r="B13" s="274"/>
      <c r="C13" s="19" t="s">
        <v>215</v>
      </c>
    </row>
    <row r="14" spans="1:256" x14ac:dyDescent="0.25">
      <c r="C14" s="272" t="s">
        <v>600</v>
      </c>
    </row>
    <row r="15" spans="1:256" ht="48" customHeight="1" x14ac:dyDescent="0.25">
      <c r="A15" s="1801"/>
      <c r="B15" s="1469"/>
      <c r="C15" s="1469"/>
    </row>
    <row r="16" spans="1:256" x14ac:dyDescent="0.25">
      <c r="A16" s="1909" t="s">
        <v>654</v>
      </c>
      <c r="B16" s="1909"/>
      <c r="C16" s="1909"/>
    </row>
    <row r="17" spans="1:3" x14ac:dyDescent="0.25">
      <c r="B17" s="274"/>
    </row>
    <row r="18" spans="1:3" x14ac:dyDescent="0.25">
      <c r="A18" s="275" t="s">
        <v>742</v>
      </c>
      <c r="B18" s="276"/>
      <c r="C18" s="277"/>
    </row>
    <row r="19" spans="1:3" ht="47.25" x14ac:dyDescent="0.25">
      <c r="A19" s="278" t="s">
        <v>743</v>
      </c>
      <c r="B19" s="279" t="s">
        <v>744</v>
      </c>
      <c r="C19" s="280" t="s">
        <v>745</v>
      </c>
    </row>
    <row r="20" spans="1:3" x14ac:dyDescent="0.25">
      <c r="A20" s="287">
        <v>1</v>
      </c>
      <c r="B20" s="288">
        <v>2</v>
      </c>
      <c r="C20" s="289">
        <v>3</v>
      </c>
    </row>
    <row r="21" spans="1:3" x14ac:dyDescent="0.25">
      <c r="A21" s="281" t="s">
        <v>746</v>
      </c>
      <c r="B21" s="281"/>
      <c r="C21" s="487">
        <v>234</v>
      </c>
    </row>
    <row r="22" spans="1:3" x14ac:dyDescent="0.25">
      <c r="A22" s="281" t="s">
        <v>747</v>
      </c>
      <c r="B22" s="281"/>
      <c r="C22" s="487">
        <v>17.899999999999999</v>
      </c>
    </row>
    <row r="23" spans="1:3" x14ac:dyDescent="0.25">
      <c r="A23" s="281" t="s">
        <v>748</v>
      </c>
      <c r="B23" s="281"/>
      <c r="C23" s="487">
        <f>SUM(C25:C28)</f>
        <v>17.899999999999999</v>
      </c>
    </row>
    <row r="24" spans="1:3" x14ac:dyDescent="0.25">
      <c r="A24" s="282" t="s">
        <v>749</v>
      </c>
      <c r="B24" s="281"/>
      <c r="C24" s="487"/>
    </row>
    <row r="25" spans="1:3" x14ac:dyDescent="0.25">
      <c r="A25" s="282" t="s">
        <v>750</v>
      </c>
      <c r="B25" s="487">
        <f>SUM(B26:B28)</f>
        <v>0</v>
      </c>
      <c r="C25" s="487"/>
    </row>
    <row r="26" spans="1:3" x14ac:dyDescent="0.25">
      <c r="A26" s="282" t="s">
        <v>255</v>
      </c>
      <c r="B26" s="281"/>
      <c r="C26" s="487">
        <v>11.7</v>
      </c>
    </row>
    <row r="27" spans="1:3" x14ac:dyDescent="0.25">
      <c r="A27" s="282" t="s">
        <v>256</v>
      </c>
      <c r="B27" s="281"/>
      <c r="C27" s="487">
        <v>6.2</v>
      </c>
    </row>
    <row r="28" spans="1:3" x14ac:dyDescent="0.25">
      <c r="A28" s="282" t="s">
        <v>257</v>
      </c>
      <c r="B28" s="281"/>
      <c r="C28" s="487"/>
    </row>
    <row r="29" spans="1:3" x14ac:dyDescent="0.25">
      <c r="A29" s="281" t="s">
        <v>394</v>
      </c>
      <c r="B29" s="281"/>
      <c r="C29" s="487"/>
    </row>
    <row r="30" spans="1:3" x14ac:dyDescent="0.25">
      <c r="A30" s="281" t="s">
        <v>751</v>
      </c>
      <c r="B30" s="281"/>
      <c r="C30" s="487">
        <v>36.6</v>
      </c>
    </row>
    <row r="31" spans="1:3" x14ac:dyDescent="0.25">
      <c r="A31" s="281" t="s">
        <v>752</v>
      </c>
      <c r="B31" s="281"/>
      <c r="C31" s="487">
        <v>31.5</v>
      </c>
    </row>
    <row r="32" spans="1:3" x14ac:dyDescent="0.25">
      <c r="A32" s="281" t="s">
        <v>753</v>
      </c>
      <c r="B32" s="281"/>
      <c r="C32" s="487"/>
    </row>
    <row r="33" spans="1:3" x14ac:dyDescent="0.25">
      <c r="A33" s="281" t="s">
        <v>754</v>
      </c>
      <c r="B33" s="281"/>
      <c r="C33" s="487"/>
    </row>
    <row r="34" spans="1:3" x14ac:dyDescent="0.25">
      <c r="A34" s="281" t="s">
        <v>755</v>
      </c>
      <c r="B34" s="281"/>
      <c r="C34" s="487"/>
    </row>
    <row r="35" spans="1:3" x14ac:dyDescent="0.25">
      <c r="A35" s="282" t="s">
        <v>756</v>
      </c>
      <c r="B35" s="281"/>
      <c r="C35" s="487"/>
    </row>
    <row r="36" spans="1:3" x14ac:dyDescent="0.25">
      <c r="A36" s="282" t="s">
        <v>757</v>
      </c>
      <c r="B36" s="281"/>
      <c r="C36" s="487"/>
    </row>
    <row r="37" spans="1:3" x14ac:dyDescent="0.25">
      <c r="A37" s="282" t="s">
        <v>758</v>
      </c>
      <c r="B37" s="281"/>
      <c r="C37" s="487"/>
    </row>
    <row r="38" spans="1:3" x14ac:dyDescent="0.25">
      <c r="A38" s="282" t="s">
        <v>759</v>
      </c>
      <c r="B38" s="281"/>
      <c r="C38" s="487"/>
    </row>
    <row r="39" spans="1:3" x14ac:dyDescent="0.25">
      <c r="A39" s="281" t="s">
        <v>760</v>
      </c>
      <c r="B39" s="281"/>
      <c r="C39" s="487">
        <v>23.9</v>
      </c>
    </row>
    <row r="40" spans="1:3" x14ac:dyDescent="0.25">
      <c r="A40" s="282" t="s">
        <v>761</v>
      </c>
      <c r="B40" s="281"/>
      <c r="C40" s="487"/>
    </row>
    <row r="41" spans="1:3" x14ac:dyDescent="0.25">
      <c r="A41" s="282" t="s">
        <v>762</v>
      </c>
      <c r="B41" s="281"/>
      <c r="C41" s="487">
        <v>21.7</v>
      </c>
    </row>
    <row r="42" spans="1:3" x14ac:dyDescent="0.25">
      <c r="A42" s="283" t="s">
        <v>766</v>
      </c>
      <c r="B42" s="281"/>
      <c r="C42" s="487"/>
    </row>
    <row r="43" spans="1:3" x14ac:dyDescent="0.25">
      <c r="A43" s="283" t="s">
        <v>767</v>
      </c>
      <c r="B43" s="281"/>
      <c r="C43" s="487"/>
    </row>
    <row r="44" spans="1:3" x14ac:dyDescent="0.25">
      <c r="A44" s="283" t="s">
        <v>768</v>
      </c>
      <c r="B44" s="281"/>
      <c r="C44" s="487"/>
    </row>
    <row r="45" spans="1:3" x14ac:dyDescent="0.25">
      <c r="A45" s="281" t="s">
        <v>769</v>
      </c>
      <c r="B45" s="281"/>
      <c r="C45" s="487"/>
    </row>
    <row r="46" spans="1:3" x14ac:dyDescent="0.25">
      <c r="A46" s="1906" t="s">
        <v>770</v>
      </c>
      <c r="B46" s="1906"/>
      <c r="C46" s="1906"/>
    </row>
    <row r="47" spans="1:3" ht="31.5" x14ac:dyDescent="0.25">
      <c r="A47" s="281" t="s">
        <v>771</v>
      </c>
      <c r="B47" s="1903">
        <v>238.6</v>
      </c>
      <c r="C47" s="1904"/>
    </row>
    <row r="48" spans="1:3" x14ac:dyDescent="0.25">
      <c r="A48" s="281" t="s">
        <v>772</v>
      </c>
      <c r="B48" s="1903">
        <v>12.3</v>
      </c>
      <c r="C48" s="1904"/>
    </row>
    <row r="49" spans="1:3" x14ac:dyDescent="0.25">
      <c r="A49" s="281" t="s">
        <v>773</v>
      </c>
      <c r="B49" s="1903">
        <v>15.4</v>
      </c>
      <c r="C49" s="1904"/>
    </row>
    <row r="50" spans="1:3" x14ac:dyDescent="0.25">
      <c r="A50" s="281" t="s">
        <v>774</v>
      </c>
      <c r="B50" s="1903"/>
      <c r="C50" s="1904"/>
    </row>
    <row r="51" spans="1:3" x14ac:dyDescent="0.25">
      <c r="A51" s="1906" t="s">
        <v>775</v>
      </c>
      <c r="B51" s="1906"/>
      <c r="C51" s="1906"/>
    </row>
    <row r="52" spans="1:3" x14ac:dyDescent="0.25">
      <c r="A52" s="284" t="s">
        <v>776</v>
      </c>
      <c r="B52" s="1907"/>
      <c r="C52" s="1907"/>
    </row>
    <row r="53" spans="1:3" x14ac:dyDescent="0.25">
      <c r="A53" s="284" t="s">
        <v>777</v>
      </c>
      <c r="B53" s="1908">
        <v>38</v>
      </c>
      <c r="C53" s="1908"/>
    </row>
    <row r="54" spans="1:3" x14ac:dyDescent="0.25">
      <c r="A54" s="284" t="s">
        <v>606</v>
      </c>
      <c r="B54" s="1908">
        <v>71.099999999999994</v>
      </c>
      <c r="C54" s="1908"/>
    </row>
    <row r="55" spans="1:3" x14ac:dyDescent="0.25">
      <c r="A55" s="285" t="s">
        <v>778</v>
      </c>
      <c r="B55" s="1907"/>
      <c r="C55" s="1907"/>
    </row>
    <row r="56" spans="1:3" x14ac:dyDescent="0.25">
      <c r="A56" s="286"/>
      <c r="B56" s="286"/>
    </row>
    <row r="57" spans="1:3" ht="33" customHeight="1" x14ac:dyDescent="0.25">
      <c r="A57" s="1905" t="s">
        <v>779</v>
      </c>
      <c r="B57" s="1905"/>
      <c r="C57" s="1905"/>
    </row>
    <row r="59" spans="1:3" x14ac:dyDescent="0.25">
      <c r="A59" s="274" t="s">
        <v>834</v>
      </c>
      <c r="B59" s="514"/>
      <c r="C59" s="274" t="s">
        <v>833</v>
      </c>
    </row>
  </sheetData>
  <mergeCells count="16">
    <mergeCell ref="A5:C5"/>
    <mergeCell ref="A7:C7"/>
    <mergeCell ref="A46:C46"/>
    <mergeCell ref="B47:C47"/>
    <mergeCell ref="A15:C15"/>
    <mergeCell ref="A16:C16"/>
    <mergeCell ref="B12:C12"/>
    <mergeCell ref="B48:C48"/>
    <mergeCell ref="B49:C49"/>
    <mergeCell ref="A57:C57"/>
    <mergeCell ref="B50:C50"/>
    <mergeCell ref="A51:C51"/>
    <mergeCell ref="B52:C52"/>
    <mergeCell ref="B53:C53"/>
    <mergeCell ref="B54:C54"/>
    <mergeCell ref="B55:C55"/>
  </mergeCells>
  <phoneticPr fontId="0" type="noConversion"/>
  <pageMargins left="0.7" right="0.7" top="0.75" bottom="0.75" header="0.3" footer="0.3"/>
  <pageSetup paperSize="9" scale="81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topLeftCell="A13" zoomScale="80" zoomScaleNormal="80" workbookViewId="0">
      <selection activeCell="A28" sqref="A28"/>
    </sheetView>
  </sheetViews>
  <sheetFormatPr defaultColWidth="9" defaultRowHeight="15" x14ac:dyDescent="0.25"/>
  <cols>
    <col min="1" max="1" width="3.875" style="187" bestFit="1" customWidth="1"/>
    <col min="2" max="2" width="27.5" style="188" customWidth="1"/>
    <col min="3" max="3" width="10.875" style="189" bestFit="1" customWidth="1"/>
    <col min="4" max="4" width="10.875" style="188" bestFit="1" customWidth="1"/>
    <col min="5" max="5" width="6.25" style="188" bestFit="1" customWidth="1"/>
    <col min="6" max="6" width="13.875" style="188" bestFit="1" customWidth="1"/>
    <col min="7" max="7" width="13.25" style="188" bestFit="1" customWidth="1"/>
    <col min="8" max="8" width="16" style="188" bestFit="1" customWidth="1"/>
    <col min="9" max="9" width="11.625" style="188" bestFit="1" customWidth="1"/>
    <col min="10" max="10" width="16.875" style="188" customWidth="1"/>
    <col min="11" max="11" width="13.25" style="188" customWidth="1"/>
    <col min="12" max="16384" width="9" style="187"/>
  </cols>
  <sheetData>
    <row r="1" spans="1:11" hidden="1" x14ac:dyDescent="0.25"/>
    <row r="2" spans="1:11" ht="15.75" hidden="1" x14ac:dyDescent="0.25">
      <c r="K2" s="4" t="s">
        <v>825</v>
      </c>
    </row>
    <row r="3" spans="1:11" ht="15.75" hidden="1" x14ac:dyDescent="0.25">
      <c r="K3" s="272" t="s">
        <v>595</v>
      </c>
    </row>
    <row r="4" spans="1:11" ht="15.75" hidden="1" x14ac:dyDescent="0.25">
      <c r="K4" s="272" t="s">
        <v>613</v>
      </c>
    </row>
    <row r="5" spans="1:11" ht="15.75" hidden="1" x14ac:dyDescent="0.25">
      <c r="K5" s="4"/>
    </row>
    <row r="6" spans="1:11" ht="33.75" hidden="1" customHeight="1" x14ac:dyDescent="0.25">
      <c r="A6" s="1911" t="s">
        <v>15</v>
      </c>
      <c r="B6" s="1761"/>
      <c r="C6" s="1761"/>
      <c r="D6" s="1761"/>
      <c r="E6" s="1761"/>
      <c r="F6" s="1761"/>
      <c r="G6" s="1761"/>
      <c r="H6" s="1761"/>
      <c r="I6" s="1761"/>
      <c r="J6" s="1761"/>
      <c r="K6" s="1761"/>
    </row>
    <row r="7" spans="1:11" ht="15.75" x14ac:dyDescent="0.25">
      <c r="K7" s="4" t="s">
        <v>596</v>
      </c>
    </row>
    <row r="8" spans="1:11" ht="15.75" x14ac:dyDescent="0.25">
      <c r="K8" s="4" t="s">
        <v>196</v>
      </c>
    </row>
    <row r="9" spans="1:11" ht="15.75" x14ac:dyDescent="0.25">
      <c r="K9" s="4"/>
    </row>
    <row r="10" spans="1:11" ht="15.75" x14ac:dyDescent="0.25">
      <c r="J10" s="1829" t="s">
        <v>261</v>
      </c>
      <c r="K10" s="1829"/>
    </row>
    <row r="11" spans="1:11" ht="15.75" x14ac:dyDescent="0.25">
      <c r="K11" s="19" t="s">
        <v>215</v>
      </c>
    </row>
    <row r="12" spans="1:11" ht="15.75" x14ac:dyDescent="0.25">
      <c r="K12" s="4" t="s">
        <v>600</v>
      </c>
    </row>
    <row r="13" spans="1:11" ht="35.25" customHeight="1" x14ac:dyDescent="0.25">
      <c r="A13" s="1911" t="s">
        <v>214</v>
      </c>
      <c r="B13" s="1761"/>
      <c r="C13" s="1761"/>
      <c r="D13" s="1761"/>
      <c r="E13" s="1761"/>
      <c r="F13" s="1761"/>
      <c r="G13" s="1761"/>
      <c r="H13" s="1761"/>
      <c r="I13" s="1761"/>
      <c r="J13" s="1761"/>
      <c r="K13" s="1761"/>
    </row>
    <row r="14" spans="1:11" ht="15.75" thickBot="1" x14ac:dyDescent="0.3"/>
    <row r="15" spans="1:11" s="188" customFormat="1" ht="84.75" customHeight="1" x14ac:dyDescent="0.25">
      <c r="A15" s="1912" t="s">
        <v>575</v>
      </c>
      <c r="B15" s="1914" t="s">
        <v>586</v>
      </c>
      <c r="C15" s="1916" t="s">
        <v>568</v>
      </c>
      <c r="D15" s="1917"/>
      <c r="E15" s="1918"/>
      <c r="F15" s="1914" t="s">
        <v>569</v>
      </c>
      <c r="G15" s="1914"/>
      <c r="H15" s="1914" t="s">
        <v>589</v>
      </c>
      <c r="I15" s="1914"/>
      <c r="J15" s="1914"/>
      <c r="K15" s="1914"/>
    </row>
    <row r="16" spans="1:11" s="188" customFormat="1" ht="39.75" customHeight="1" x14ac:dyDescent="0.25">
      <c r="A16" s="1913"/>
      <c r="B16" s="1915"/>
      <c r="C16" s="1915" t="s">
        <v>582</v>
      </c>
      <c r="D16" s="1915" t="s">
        <v>583</v>
      </c>
      <c r="E16" s="1915" t="s">
        <v>584</v>
      </c>
      <c r="F16" s="1915" t="s">
        <v>587</v>
      </c>
      <c r="G16" s="1915" t="s">
        <v>588</v>
      </c>
      <c r="H16" s="1915" t="s">
        <v>591</v>
      </c>
      <c r="I16" s="1915" t="s">
        <v>576</v>
      </c>
      <c r="J16" s="1915" t="s">
        <v>592</v>
      </c>
      <c r="K16" s="1915" t="s">
        <v>580</v>
      </c>
    </row>
    <row r="17" spans="1:11" ht="63.75" customHeight="1" x14ac:dyDescent="0.25">
      <c r="A17" s="1913"/>
      <c r="B17" s="1915"/>
      <c r="C17" s="1915"/>
      <c r="D17" s="1915"/>
      <c r="E17" s="1915"/>
      <c r="F17" s="1915"/>
      <c r="G17" s="1915"/>
      <c r="H17" s="1915"/>
      <c r="I17" s="1915"/>
      <c r="J17" s="1915"/>
      <c r="K17" s="1915"/>
    </row>
    <row r="18" spans="1:11" ht="22.5" hidden="1" customHeight="1" x14ac:dyDescent="0.25">
      <c r="A18" s="488"/>
      <c r="B18" s="5" t="s">
        <v>150</v>
      </c>
      <c r="C18" s="6">
        <v>0.8</v>
      </c>
      <c r="D18" s="191"/>
      <c r="E18" s="190"/>
      <c r="F18" s="6">
        <v>2009</v>
      </c>
      <c r="G18" s="6">
        <v>2011</v>
      </c>
      <c r="H18" s="191" t="s">
        <v>186</v>
      </c>
      <c r="I18" s="191" t="s">
        <v>195</v>
      </c>
      <c r="J18" s="191" t="s">
        <v>195</v>
      </c>
      <c r="K18" s="191" t="s">
        <v>195</v>
      </c>
    </row>
    <row r="19" spans="1:11" ht="47.25" x14ac:dyDescent="0.25">
      <c r="A19" s="406">
        <v>1</v>
      </c>
      <c r="B19" s="5" t="s">
        <v>151</v>
      </c>
      <c r="C19" s="6">
        <v>1.26</v>
      </c>
      <c r="D19" s="191"/>
      <c r="E19" s="190"/>
      <c r="F19" s="6">
        <v>2009</v>
      </c>
      <c r="G19" s="6">
        <v>2011</v>
      </c>
      <c r="H19" s="191" t="s">
        <v>186</v>
      </c>
      <c r="I19" s="191" t="s">
        <v>195</v>
      </c>
      <c r="J19" s="191" t="s">
        <v>195</v>
      </c>
      <c r="K19" s="191" t="s">
        <v>195</v>
      </c>
    </row>
    <row r="20" spans="1:11" ht="47.25" hidden="1" x14ac:dyDescent="0.25">
      <c r="A20" s="406"/>
      <c r="B20" s="5" t="s">
        <v>152</v>
      </c>
      <c r="C20" s="6">
        <v>1.26</v>
      </c>
      <c r="D20" s="191"/>
      <c r="E20" s="190"/>
      <c r="F20" s="6">
        <v>2009</v>
      </c>
      <c r="G20" s="6">
        <v>2011</v>
      </c>
      <c r="H20" s="191" t="s">
        <v>186</v>
      </c>
      <c r="I20" s="191" t="s">
        <v>195</v>
      </c>
      <c r="J20" s="191" t="s">
        <v>195</v>
      </c>
      <c r="K20" s="191" t="s">
        <v>195</v>
      </c>
    </row>
    <row r="21" spans="1:11" ht="47.25" x14ac:dyDescent="0.25">
      <c r="A21" s="407">
        <v>2</v>
      </c>
      <c r="B21" s="5" t="s">
        <v>153</v>
      </c>
      <c r="C21" s="98">
        <v>0.8</v>
      </c>
      <c r="D21" s="191"/>
      <c r="E21" s="190"/>
      <c r="F21" s="6">
        <v>2009</v>
      </c>
      <c r="G21" s="6">
        <v>2011</v>
      </c>
      <c r="H21" s="191" t="s">
        <v>186</v>
      </c>
      <c r="I21" s="191" t="s">
        <v>195</v>
      </c>
      <c r="J21" s="191" t="s">
        <v>195</v>
      </c>
      <c r="K21" s="191" t="s">
        <v>195</v>
      </c>
    </row>
    <row r="22" spans="1:11" ht="47.25" hidden="1" x14ac:dyDescent="0.25">
      <c r="A22" s="406"/>
      <c r="B22" s="5" t="s">
        <v>154</v>
      </c>
      <c r="C22" s="98">
        <v>0.8</v>
      </c>
      <c r="D22" s="191"/>
      <c r="E22" s="489"/>
      <c r="F22" s="6">
        <v>2009</v>
      </c>
      <c r="G22" s="6">
        <v>2011</v>
      </c>
      <c r="H22" s="191" t="s">
        <v>186</v>
      </c>
      <c r="I22" s="191" t="s">
        <v>195</v>
      </c>
      <c r="J22" s="191" t="s">
        <v>195</v>
      </c>
      <c r="K22" s="191" t="s">
        <v>195</v>
      </c>
    </row>
    <row r="23" spans="1:11" ht="47.25" hidden="1" x14ac:dyDescent="0.25">
      <c r="A23" s="406"/>
      <c r="B23" s="5" t="s">
        <v>155</v>
      </c>
      <c r="C23" s="191"/>
      <c r="D23" s="191"/>
      <c r="E23" s="98">
        <v>7.4</v>
      </c>
      <c r="F23" s="98">
        <v>2011</v>
      </c>
      <c r="G23" s="98">
        <v>2011</v>
      </c>
      <c r="H23" s="191" t="s">
        <v>186</v>
      </c>
      <c r="I23" s="191" t="s">
        <v>195</v>
      </c>
      <c r="J23" s="191" t="s">
        <v>195</v>
      </c>
      <c r="K23" s="191" t="s">
        <v>195</v>
      </c>
    </row>
    <row r="24" spans="1:11" ht="31.5" x14ac:dyDescent="0.25">
      <c r="A24" s="406">
        <v>3</v>
      </c>
      <c r="B24" s="5" t="s">
        <v>216</v>
      </c>
      <c r="C24" s="191"/>
      <c r="D24" s="191"/>
      <c r="E24" s="98">
        <v>0.9</v>
      </c>
      <c r="F24" s="98">
        <v>2009</v>
      </c>
      <c r="G24" s="98">
        <v>2010</v>
      </c>
      <c r="H24" s="191" t="s">
        <v>186</v>
      </c>
      <c r="I24" s="191" t="s">
        <v>195</v>
      </c>
      <c r="J24" s="191" t="s">
        <v>195</v>
      </c>
      <c r="K24" s="191" t="s">
        <v>195</v>
      </c>
    </row>
    <row r="25" spans="1:11" ht="31.5" x14ac:dyDescent="0.25">
      <c r="A25" s="406">
        <v>4</v>
      </c>
      <c r="B25" s="5" t="s">
        <v>217</v>
      </c>
      <c r="C25" s="191"/>
      <c r="D25" s="191"/>
      <c r="E25" s="98">
        <v>1.64</v>
      </c>
      <c r="F25" s="98">
        <v>2010</v>
      </c>
      <c r="G25" s="98">
        <v>2010</v>
      </c>
      <c r="H25" s="191" t="s">
        <v>186</v>
      </c>
      <c r="I25" s="191" t="s">
        <v>195</v>
      </c>
      <c r="J25" s="191" t="s">
        <v>195</v>
      </c>
      <c r="K25" s="191" t="s">
        <v>195</v>
      </c>
    </row>
    <row r="26" spans="1:11" ht="31.5" x14ac:dyDescent="0.25">
      <c r="A26" s="406">
        <v>5</v>
      </c>
      <c r="B26" s="5" t="s">
        <v>218</v>
      </c>
      <c r="C26" s="191"/>
      <c r="D26" s="191"/>
      <c r="E26" s="417">
        <v>1</v>
      </c>
      <c r="F26" s="98">
        <v>2010</v>
      </c>
      <c r="G26" s="98">
        <v>2010</v>
      </c>
      <c r="H26" s="191" t="s">
        <v>186</v>
      </c>
      <c r="I26" s="191" t="s">
        <v>195</v>
      </c>
      <c r="J26" s="191" t="s">
        <v>195</v>
      </c>
      <c r="K26" s="191" t="s">
        <v>195</v>
      </c>
    </row>
    <row r="27" spans="1:11" ht="31.5" x14ac:dyDescent="0.25">
      <c r="A27" s="406">
        <v>6</v>
      </c>
      <c r="B27" s="5" t="s">
        <v>160</v>
      </c>
      <c r="C27" s="191">
        <v>1.26</v>
      </c>
      <c r="D27" s="191"/>
      <c r="E27" s="190"/>
      <c r="F27" s="98">
        <v>2010</v>
      </c>
      <c r="G27" s="98">
        <v>2011</v>
      </c>
      <c r="H27" s="191" t="s">
        <v>186</v>
      </c>
      <c r="I27" s="191" t="s">
        <v>195</v>
      </c>
      <c r="J27" s="191" t="s">
        <v>195</v>
      </c>
      <c r="K27" s="191" t="s">
        <v>195</v>
      </c>
    </row>
    <row r="28" spans="1:11" ht="31.5" x14ac:dyDescent="0.25">
      <c r="A28" s="406">
        <v>7</v>
      </c>
      <c r="B28" s="5" t="s">
        <v>159</v>
      </c>
      <c r="C28" s="191"/>
      <c r="D28" s="191"/>
      <c r="E28" s="190"/>
      <c r="F28" s="98">
        <v>2010</v>
      </c>
      <c r="G28" s="98">
        <v>2010</v>
      </c>
      <c r="H28" s="191" t="s">
        <v>186</v>
      </c>
      <c r="I28" s="191" t="s">
        <v>195</v>
      </c>
      <c r="J28" s="191" t="s">
        <v>195</v>
      </c>
      <c r="K28" s="191" t="s">
        <v>195</v>
      </c>
    </row>
    <row r="29" spans="1:11" ht="31.5" hidden="1" x14ac:dyDescent="0.25">
      <c r="A29" s="406"/>
      <c r="B29" s="5" t="s">
        <v>161</v>
      </c>
      <c r="C29" s="6">
        <v>1.26</v>
      </c>
      <c r="D29" s="191"/>
      <c r="E29" s="190"/>
      <c r="F29" s="98">
        <v>2009</v>
      </c>
      <c r="G29" s="98">
        <v>2009</v>
      </c>
      <c r="H29" s="191" t="s">
        <v>186</v>
      </c>
      <c r="I29" s="191" t="s">
        <v>195</v>
      </c>
      <c r="J29" s="191" t="s">
        <v>195</v>
      </c>
      <c r="K29" s="191" t="s">
        <v>195</v>
      </c>
    </row>
    <row r="30" spans="1:11" ht="31.5" hidden="1" x14ac:dyDescent="0.25">
      <c r="A30" s="406"/>
      <c r="B30" s="5" t="s">
        <v>163</v>
      </c>
      <c r="C30" s="6">
        <v>1.26</v>
      </c>
      <c r="D30" s="191"/>
      <c r="E30" s="190"/>
      <c r="F30" s="98">
        <v>2009</v>
      </c>
      <c r="G30" s="98">
        <v>2009</v>
      </c>
      <c r="H30" s="191" t="s">
        <v>186</v>
      </c>
      <c r="I30" s="191" t="s">
        <v>195</v>
      </c>
      <c r="J30" s="191" t="s">
        <v>195</v>
      </c>
      <c r="K30" s="191" t="s">
        <v>195</v>
      </c>
    </row>
    <row r="31" spans="1:11" ht="15.75" hidden="1" x14ac:dyDescent="0.25">
      <c r="A31" s="406"/>
      <c r="B31" s="5" t="s">
        <v>164</v>
      </c>
      <c r="C31" s="6">
        <v>1.26</v>
      </c>
      <c r="D31" s="191"/>
      <c r="E31" s="190"/>
      <c r="F31" s="98">
        <v>2009</v>
      </c>
      <c r="G31" s="98">
        <v>2009</v>
      </c>
      <c r="H31" s="191" t="s">
        <v>186</v>
      </c>
      <c r="I31" s="191" t="s">
        <v>195</v>
      </c>
      <c r="J31" s="191" t="s">
        <v>195</v>
      </c>
      <c r="K31" s="191" t="s">
        <v>195</v>
      </c>
    </row>
    <row r="32" spans="1:11" ht="15.75" hidden="1" x14ac:dyDescent="0.25">
      <c r="A32" s="406"/>
      <c r="B32" s="5" t="s">
        <v>165</v>
      </c>
      <c r="C32" s="6">
        <v>1.26</v>
      </c>
      <c r="D32" s="191"/>
      <c r="E32" s="190"/>
      <c r="F32" s="98">
        <v>2009</v>
      </c>
      <c r="G32" s="98">
        <v>2009</v>
      </c>
      <c r="H32" s="191" t="s">
        <v>186</v>
      </c>
      <c r="I32" s="191" t="s">
        <v>195</v>
      </c>
      <c r="J32" s="191" t="s">
        <v>195</v>
      </c>
      <c r="K32" s="191" t="s">
        <v>195</v>
      </c>
    </row>
    <row r="33" spans="1:11" ht="31.5" hidden="1" x14ac:dyDescent="0.25">
      <c r="A33" s="406"/>
      <c r="B33" s="5" t="s">
        <v>166</v>
      </c>
      <c r="C33" s="6">
        <v>1.26</v>
      </c>
      <c r="D33" s="191"/>
      <c r="E33" s="190"/>
      <c r="F33" s="98">
        <v>2009</v>
      </c>
      <c r="G33" s="98">
        <v>2009</v>
      </c>
      <c r="H33" s="191" t="s">
        <v>186</v>
      </c>
      <c r="I33" s="191" t="s">
        <v>195</v>
      </c>
      <c r="J33" s="191" t="s">
        <v>195</v>
      </c>
      <c r="K33" s="191" t="s">
        <v>195</v>
      </c>
    </row>
    <row r="34" spans="1:11" ht="31.5" hidden="1" x14ac:dyDescent="0.25">
      <c r="A34" s="406"/>
      <c r="B34" s="5" t="s">
        <v>167</v>
      </c>
      <c r="C34" s="6">
        <v>1.26</v>
      </c>
      <c r="D34" s="191"/>
      <c r="E34" s="190"/>
      <c r="F34" s="98">
        <v>2009</v>
      </c>
      <c r="G34" s="98">
        <v>2009</v>
      </c>
      <c r="H34" s="191" t="s">
        <v>186</v>
      </c>
      <c r="I34" s="191" t="s">
        <v>195</v>
      </c>
      <c r="J34" s="191" t="s">
        <v>195</v>
      </c>
      <c r="K34" s="191" t="s">
        <v>195</v>
      </c>
    </row>
    <row r="35" spans="1:11" ht="31.5" hidden="1" x14ac:dyDescent="0.25">
      <c r="A35" s="406"/>
      <c r="B35" s="5" t="s">
        <v>168</v>
      </c>
      <c r="C35" s="6">
        <v>0.8</v>
      </c>
      <c r="D35" s="191"/>
      <c r="E35" s="190"/>
      <c r="F35" s="98">
        <v>2009</v>
      </c>
      <c r="G35" s="98">
        <v>2009</v>
      </c>
      <c r="H35" s="191" t="s">
        <v>186</v>
      </c>
      <c r="I35" s="191" t="s">
        <v>195</v>
      </c>
      <c r="J35" s="191" t="s">
        <v>195</v>
      </c>
      <c r="K35" s="191" t="s">
        <v>195</v>
      </c>
    </row>
    <row r="36" spans="1:11" ht="15.75" hidden="1" x14ac:dyDescent="0.25">
      <c r="A36" s="406"/>
      <c r="B36" s="5" t="s">
        <v>169</v>
      </c>
      <c r="C36" s="6">
        <v>1.26</v>
      </c>
      <c r="D36" s="191"/>
      <c r="E36" s="190"/>
      <c r="F36" s="98">
        <v>2009</v>
      </c>
      <c r="G36" s="98">
        <v>2009</v>
      </c>
      <c r="H36" s="191" t="s">
        <v>186</v>
      </c>
      <c r="I36" s="191" t="s">
        <v>195</v>
      </c>
      <c r="J36" s="191" t="s">
        <v>195</v>
      </c>
      <c r="K36" s="191" t="s">
        <v>195</v>
      </c>
    </row>
    <row r="37" spans="1:11" ht="31.5" hidden="1" x14ac:dyDescent="0.25">
      <c r="A37" s="406"/>
      <c r="B37" s="5" t="s">
        <v>170</v>
      </c>
      <c r="C37" s="6">
        <v>2</v>
      </c>
      <c r="D37" s="191"/>
      <c r="E37" s="190"/>
      <c r="F37" s="98">
        <v>2009</v>
      </c>
      <c r="G37" s="98">
        <v>2009</v>
      </c>
      <c r="H37" s="191" t="s">
        <v>186</v>
      </c>
      <c r="I37" s="191" t="s">
        <v>195</v>
      </c>
      <c r="J37" s="191" t="s">
        <v>195</v>
      </c>
      <c r="K37" s="191" t="s">
        <v>195</v>
      </c>
    </row>
    <row r="38" spans="1:11" ht="15.75" hidden="1" x14ac:dyDescent="0.25">
      <c r="A38" s="406"/>
      <c r="B38" s="5" t="s">
        <v>171</v>
      </c>
      <c r="C38" s="6">
        <v>1.26</v>
      </c>
      <c r="D38" s="191"/>
      <c r="E38" s="190"/>
      <c r="F38" s="98">
        <v>2009</v>
      </c>
      <c r="G38" s="98">
        <v>2009</v>
      </c>
      <c r="H38" s="191" t="s">
        <v>186</v>
      </c>
      <c r="I38" s="191" t="s">
        <v>195</v>
      </c>
      <c r="J38" s="191" t="s">
        <v>195</v>
      </c>
      <c r="K38" s="191" t="s">
        <v>195</v>
      </c>
    </row>
    <row r="39" spans="1:11" ht="15.75" hidden="1" x14ac:dyDescent="0.25">
      <c r="A39" s="406"/>
      <c r="B39" s="5" t="s">
        <v>172</v>
      </c>
      <c r="C39" s="6">
        <v>1.26</v>
      </c>
      <c r="D39" s="191"/>
      <c r="E39" s="190"/>
      <c r="F39" s="98">
        <v>2009</v>
      </c>
      <c r="G39" s="98">
        <v>2009</v>
      </c>
      <c r="H39" s="191" t="s">
        <v>186</v>
      </c>
      <c r="I39" s="191" t="s">
        <v>195</v>
      </c>
      <c r="J39" s="191" t="s">
        <v>195</v>
      </c>
      <c r="K39" s="191" t="s">
        <v>195</v>
      </c>
    </row>
    <row r="40" spans="1:11" ht="15.75" hidden="1" x14ac:dyDescent="0.25">
      <c r="A40" s="406"/>
      <c r="B40" s="5" t="s">
        <v>165</v>
      </c>
      <c r="C40" s="6">
        <v>1.26</v>
      </c>
      <c r="D40" s="191"/>
      <c r="E40" s="190"/>
      <c r="F40" s="98">
        <v>2011</v>
      </c>
      <c r="G40" s="98">
        <v>2011</v>
      </c>
      <c r="H40" s="191" t="s">
        <v>186</v>
      </c>
      <c r="I40" s="191" t="s">
        <v>195</v>
      </c>
      <c r="J40" s="191" t="s">
        <v>195</v>
      </c>
      <c r="K40" s="191" t="s">
        <v>195</v>
      </c>
    </row>
    <row r="41" spans="1:11" ht="15.75" hidden="1" x14ac:dyDescent="0.25">
      <c r="A41" s="406"/>
      <c r="B41" s="5" t="s">
        <v>276</v>
      </c>
      <c r="C41" s="6">
        <v>1.03</v>
      </c>
      <c r="D41" s="191"/>
      <c r="E41" s="190"/>
      <c r="F41" s="98">
        <v>2011</v>
      </c>
      <c r="G41" s="98">
        <v>2011</v>
      </c>
      <c r="H41" s="191" t="s">
        <v>186</v>
      </c>
      <c r="I41" s="191" t="s">
        <v>195</v>
      </c>
      <c r="J41" s="191" t="s">
        <v>195</v>
      </c>
      <c r="K41" s="191" t="s">
        <v>195</v>
      </c>
    </row>
    <row r="42" spans="1:11" ht="31.5" hidden="1" x14ac:dyDescent="0.25">
      <c r="A42" s="406"/>
      <c r="B42" s="5" t="s">
        <v>277</v>
      </c>
      <c r="C42" s="6">
        <v>0.25</v>
      </c>
      <c r="D42" s="191"/>
      <c r="E42" s="190"/>
      <c r="F42" s="98">
        <v>2011</v>
      </c>
      <c r="G42" s="98">
        <v>2011</v>
      </c>
      <c r="H42" s="191" t="s">
        <v>186</v>
      </c>
      <c r="I42" s="191" t="s">
        <v>195</v>
      </c>
      <c r="J42" s="191" t="s">
        <v>195</v>
      </c>
      <c r="K42" s="191" t="s">
        <v>195</v>
      </c>
    </row>
    <row r="43" spans="1:11" ht="15.75" hidden="1" x14ac:dyDescent="0.25">
      <c r="A43" s="406"/>
      <c r="B43" s="5" t="s">
        <v>278</v>
      </c>
      <c r="C43" s="191">
        <v>0.4</v>
      </c>
      <c r="D43" s="191"/>
      <c r="E43" s="190"/>
      <c r="F43" s="98">
        <v>2011</v>
      </c>
      <c r="G43" s="98">
        <v>2011</v>
      </c>
      <c r="H43" s="191" t="s">
        <v>186</v>
      </c>
      <c r="I43" s="191" t="s">
        <v>195</v>
      </c>
      <c r="J43" s="191" t="s">
        <v>195</v>
      </c>
      <c r="K43" s="191" t="s">
        <v>195</v>
      </c>
    </row>
    <row r="44" spans="1:11" ht="15.75" hidden="1" x14ac:dyDescent="0.25">
      <c r="A44" s="406"/>
      <c r="B44" s="5" t="s">
        <v>177</v>
      </c>
      <c r="C44" s="191">
        <v>0.5</v>
      </c>
      <c r="D44" s="190"/>
      <c r="E44" s="190"/>
      <c r="F44" s="6">
        <v>2009</v>
      </c>
      <c r="G44" s="6">
        <v>2009</v>
      </c>
      <c r="H44" s="191" t="s">
        <v>186</v>
      </c>
      <c r="I44" s="191" t="s">
        <v>195</v>
      </c>
      <c r="J44" s="191" t="s">
        <v>195</v>
      </c>
      <c r="K44" s="191" t="s">
        <v>195</v>
      </c>
    </row>
    <row r="45" spans="1:11" ht="31.5" hidden="1" x14ac:dyDescent="0.25">
      <c r="A45" s="406"/>
      <c r="B45" s="5" t="s">
        <v>178</v>
      </c>
      <c r="C45" s="191">
        <v>0.2</v>
      </c>
      <c r="D45" s="190"/>
      <c r="E45" s="190"/>
      <c r="F45" s="6"/>
      <c r="G45" s="6"/>
      <c r="H45" s="191" t="s">
        <v>186</v>
      </c>
      <c r="I45" s="191" t="s">
        <v>195</v>
      </c>
      <c r="J45" s="191" t="s">
        <v>195</v>
      </c>
      <c r="K45" s="191" t="s">
        <v>195</v>
      </c>
    </row>
    <row r="46" spans="1:11" ht="31.5" hidden="1" x14ac:dyDescent="0.25">
      <c r="A46" s="406"/>
      <c r="B46" s="5" t="s">
        <v>179</v>
      </c>
      <c r="C46" s="6">
        <v>0.1</v>
      </c>
      <c r="D46" s="190"/>
      <c r="E46" s="190"/>
      <c r="F46" s="6">
        <v>2009</v>
      </c>
      <c r="G46" s="6">
        <v>2009</v>
      </c>
      <c r="H46" s="191" t="s">
        <v>186</v>
      </c>
      <c r="I46" s="191" t="s">
        <v>195</v>
      </c>
      <c r="J46" s="191" t="s">
        <v>195</v>
      </c>
      <c r="K46" s="191" t="s">
        <v>195</v>
      </c>
    </row>
    <row r="47" spans="1:11" ht="15.75" hidden="1" x14ac:dyDescent="0.25">
      <c r="A47" s="406"/>
      <c r="B47" s="5" t="s">
        <v>180</v>
      </c>
      <c r="C47" s="6">
        <v>0.32</v>
      </c>
      <c r="D47" s="190"/>
      <c r="E47" s="190"/>
      <c r="F47" s="6"/>
      <c r="G47" s="6"/>
      <c r="H47" s="191" t="s">
        <v>186</v>
      </c>
      <c r="I47" s="191" t="s">
        <v>195</v>
      </c>
      <c r="J47" s="191" t="s">
        <v>195</v>
      </c>
      <c r="K47" s="191" t="s">
        <v>195</v>
      </c>
    </row>
    <row r="48" spans="1:11" ht="15.75" x14ac:dyDescent="0.25">
      <c r="A48" s="406">
        <v>8</v>
      </c>
      <c r="B48" s="5" t="s">
        <v>181</v>
      </c>
      <c r="C48" s="6">
        <v>2</v>
      </c>
      <c r="D48" s="190"/>
      <c r="E48" s="190"/>
      <c r="F48" s="6">
        <v>2010</v>
      </c>
      <c r="G48" s="6">
        <v>2010</v>
      </c>
      <c r="H48" s="191" t="s">
        <v>186</v>
      </c>
      <c r="I48" s="191" t="s">
        <v>195</v>
      </c>
      <c r="J48" s="191" t="s">
        <v>195</v>
      </c>
      <c r="K48" s="191" t="s">
        <v>195</v>
      </c>
    </row>
    <row r="49" spans="1:11" ht="31.5" hidden="1" x14ac:dyDescent="0.25">
      <c r="A49" s="406"/>
      <c r="B49" s="5" t="s">
        <v>182</v>
      </c>
      <c r="C49" s="6">
        <v>0.32</v>
      </c>
      <c r="D49" s="190"/>
      <c r="E49" s="190"/>
      <c r="F49" s="6">
        <v>2009</v>
      </c>
      <c r="G49" s="6">
        <v>2009</v>
      </c>
      <c r="H49" s="191" t="s">
        <v>186</v>
      </c>
      <c r="I49" s="191" t="s">
        <v>195</v>
      </c>
      <c r="J49" s="191" t="s">
        <v>195</v>
      </c>
      <c r="K49" s="191" t="s">
        <v>195</v>
      </c>
    </row>
    <row r="50" spans="1:11" ht="15.75" x14ac:dyDescent="0.25">
      <c r="A50" s="406">
        <v>9</v>
      </c>
      <c r="B50" s="5" t="s">
        <v>183</v>
      </c>
      <c r="C50" s="6">
        <v>2</v>
      </c>
      <c r="D50" s="190"/>
      <c r="E50" s="190"/>
      <c r="F50" s="6">
        <v>2010</v>
      </c>
      <c r="G50" s="6">
        <v>2010</v>
      </c>
      <c r="H50" s="191" t="s">
        <v>186</v>
      </c>
      <c r="I50" s="191" t="s">
        <v>195</v>
      </c>
      <c r="J50" s="191" t="s">
        <v>195</v>
      </c>
      <c r="K50" s="191" t="s">
        <v>195</v>
      </c>
    </row>
    <row r="51" spans="1:11" ht="15.75" x14ac:dyDescent="0.25">
      <c r="A51" s="406">
        <v>10</v>
      </c>
      <c r="B51" s="5" t="s">
        <v>162</v>
      </c>
      <c r="C51" s="6">
        <v>0.5</v>
      </c>
      <c r="D51" s="190"/>
      <c r="E51" s="190"/>
      <c r="F51" s="6">
        <v>2009</v>
      </c>
      <c r="G51" s="6">
        <v>2009</v>
      </c>
      <c r="H51" s="191" t="s">
        <v>186</v>
      </c>
      <c r="I51" s="191" t="s">
        <v>195</v>
      </c>
      <c r="J51" s="191" t="s">
        <v>195</v>
      </c>
      <c r="K51" s="191" t="s">
        <v>195</v>
      </c>
    </row>
    <row r="52" spans="1:11" ht="47.25" hidden="1" x14ac:dyDescent="0.25">
      <c r="A52" s="406"/>
      <c r="B52" s="5" t="s">
        <v>279</v>
      </c>
      <c r="C52" s="6">
        <v>1.26</v>
      </c>
      <c r="D52" s="190"/>
      <c r="E52" s="190"/>
      <c r="F52" s="6">
        <v>2011</v>
      </c>
      <c r="G52" s="6">
        <v>2011</v>
      </c>
      <c r="H52" s="191" t="s">
        <v>186</v>
      </c>
      <c r="I52" s="191" t="s">
        <v>195</v>
      </c>
      <c r="J52" s="191" t="s">
        <v>195</v>
      </c>
      <c r="K52" s="191" t="s">
        <v>195</v>
      </c>
    </row>
    <row r="53" spans="1:11" ht="47.25" hidden="1" x14ac:dyDescent="0.25">
      <c r="A53" s="406"/>
      <c r="B53" s="5" t="s">
        <v>280</v>
      </c>
      <c r="C53" s="6">
        <v>0.5</v>
      </c>
      <c r="D53" s="190"/>
      <c r="E53" s="190"/>
      <c r="F53" s="6">
        <v>2011</v>
      </c>
      <c r="G53" s="6">
        <v>2011</v>
      </c>
      <c r="H53" s="191" t="s">
        <v>186</v>
      </c>
      <c r="I53" s="191" t="s">
        <v>195</v>
      </c>
      <c r="J53" s="191" t="s">
        <v>195</v>
      </c>
      <c r="K53" s="191" t="s">
        <v>195</v>
      </c>
    </row>
    <row r="54" spans="1:11" ht="31.5" hidden="1" x14ac:dyDescent="0.25">
      <c r="A54" s="406"/>
      <c r="B54" s="5" t="s">
        <v>281</v>
      </c>
      <c r="C54" s="6">
        <v>0.2</v>
      </c>
      <c r="D54" s="190"/>
      <c r="E54" s="190"/>
      <c r="F54" s="6">
        <v>2011</v>
      </c>
      <c r="G54" s="6">
        <v>2011</v>
      </c>
      <c r="H54" s="191" t="s">
        <v>186</v>
      </c>
      <c r="I54" s="191" t="s">
        <v>195</v>
      </c>
      <c r="J54" s="191" t="s">
        <v>195</v>
      </c>
      <c r="K54" s="191" t="s">
        <v>195</v>
      </c>
    </row>
    <row r="55" spans="1:11" ht="47.25" hidden="1" x14ac:dyDescent="0.25">
      <c r="A55" s="406"/>
      <c r="B55" s="403" t="s">
        <v>263</v>
      </c>
      <c r="C55" s="191"/>
      <c r="D55" s="190"/>
      <c r="E55" s="6">
        <v>2.4</v>
      </c>
      <c r="F55" s="6">
        <v>2009</v>
      </c>
      <c r="G55" s="6">
        <v>2009</v>
      </c>
      <c r="H55" s="191" t="s">
        <v>186</v>
      </c>
      <c r="I55" s="191" t="s">
        <v>195</v>
      </c>
      <c r="J55" s="191" t="s">
        <v>195</v>
      </c>
      <c r="K55" s="191" t="s">
        <v>195</v>
      </c>
    </row>
    <row r="56" spans="1:11" ht="31.5" hidden="1" x14ac:dyDescent="0.25">
      <c r="A56" s="406"/>
      <c r="B56" s="403" t="s">
        <v>264</v>
      </c>
      <c r="C56" s="191"/>
      <c r="D56" s="190"/>
      <c r="E56" s="6">
        <v>0.4</v>
      </c>
      <c r="F56" s="6">
        <v>2011</v>
      </c>
      <c r="G56" s="6">
        <v>2011</v>
      </c>
      <c r="H56" s="191" t="s">
        <v>186</v>
      </c>
      <c r="I56" s="191" t="s">
        <v>195</v>
      </c>
      <c r="J56" s="191" t="s">
        <v>195</v>
      </c>
      <c r="K56" s="191" t="s">
        <v>195</v>
      </c>
    </row>
    <row r="57" spans="1:11" ht="47.25" hidden="1" x14ac:dyDescent="0.25">
      <c r="A57" s="406"/>
      <c r="B57" s="403" t="s">
        <v>265</v>
      </c>
      <c r="C57" s="191"/>
      <c r="D57" s="190"/>
      <c r="E57" s="6">
        <v>2.4</v>
      </c>
      <c r="F57" s="6">
        <v>2009</v>
      </c>
      <c r="G57" s="6">
        <v>2009</v>
      </c>
      <c r="H57" s="191" t="s">
        <v>186</v>
      </c>
      <c r="I57" s="191" t="s">
        <v>195</v>
      </c>
      <c r="J57" s="191" t="s">
        <v>195</v>
      </c>
      <c r="K57" s="191" t="s">
        <v>195</v>
      </c>
    </row>
    <row r="58" spans="1:11" ht="31.5" hidden="1" x14ac:dyDescent="0.25">
      <c r="A58" s="406"/>
      <c r="B58" s="403" t="s">
        <v>266</v>
      </c>
      <c r="C58" s="191"/>
      <c r="D58" s="190"/>
      <c r="E58" s="6">
        <v>0.3</v>
      </c>
      <c r="F58" s="6">
        <v>2009</v>
      </c>
      <c r="G58" s="6">
        <v>2009</v>
      </c>
      <c r="H58" s="191" t="s">
        <v>186</v>
      </c>
      <c r="I58" s="191" t="s">
        <v>195</v>
      </c>
      <c r="J58" s="191" t="s">
        <v>195</v>
      </c>
      <c r="K58" s="191" t="s">
        <v>195</v>
      </c>
    </row>
    <row r="59" spans="1:11" ht="63" hidden="1" x14ac:dyDescent="0.25">
      <c r="A59" s="406"/>
      <c r="B59" s="403" t="s">
        <v>267</v>
      </c>
      <c r="C59" s="191"/>
      <c r="D59" s="190"/>
      <c r="E59" s="6">
        <v>4.3</v>
      </c>
      <c r="F59" s="6">
        <v>2009</v>
      </c>
      <c r="G59" s="6">
        <v>2009</v>
      </c>
      <c r="H59" s="191" t="s">
        <v>186</v>
      </c>
      <c r="I59" s="191" t="s">
        <v>195</v>
      </c>
      <c r="J59" s="191" t="s">
        <v>195</v>
      </c>
      <c r="K59" s="191" t="s">
        <v>195</v>
      </c>
    </row>
    <row r="60" spans="1:11" ht="47.25" hidden="1" x14ac:dyDescent="0.25">
      <c r="A60" s="406"/>
      <c r="B60" s="403" t="s">
        <v>268</v>
      </c>
      <c r="C60" s="191"/>
      <c r="D60" s="190"/>
      <c r="E60" s="6">
        <v>0.85</v>
      </c>
      <c r="F60" s="6">
        <v>2009</v>
      </c>
      <c r="G60" s="6">
        <v>2009</v>
      </c>
      <c r="H60" s="191" t="s">
        <v>186</v>
      </c>
      <c r="I60" s="191" t="s">
        <v>195</v>
      </c>
      <c r="J60" s="191" t="s">
        <v>195</v>
      </c>
      <c r="K60" s="191" t="s">
        <v>195</v>
      </c>
    </row>
    <row r="61" spans="1:11" ht="47.25" hidden="1" x14ac:dyDescent="0.25">
      <c r="A61" s="406"/>
      <c r="B61" s="404" t="s">
        <v>269</v>
      </c>
      <c r="C61" s="191"/>
      <c r="D61" s="190"/>
      <c r="E61" s="6">
        <v>0.8</v>
      </c>
      <c r="F61" s="6">
        <v>2009</v>
      </c>
      <c r="G61" s="6">
        <v>2009</v>
      </c>
      <c r="H61" s="191" t="s">
        <v>186</v>
      </c>
      <c r="I61" s="191" t="s">
        <v>195</v>
      </c>
      <c r="J61" s="191" t="s">
        <v>195</v>
      </c>
      <c r="K61" s="191" t="s">
        <v>195</v>
      </c>
    </row>
    <row r="62" spans="1:11" ht="47.25" hidden="1" x14ac:dyDescent="0.25">
      <c r="A62" s="406"/>
      <c r="B62" s="403" t="s">
        <v>270</v>
      </c>
      <c r="C62" s="191"/>
      <c r="D62" s="190"/>
      <c r="E62" s="6">
        <v>0.45</v>
      </c>
      <c r="F62" s="6">
        <v>2009</v>
      </c>
      <c r="G62" s="6">
        <v>2009</v>
      </c>
      <c r="H62" s="191" t="s">
        <v>186</v>
      </c>
      <c r="I62" s="191" t="s">
        <v>195</v>
      </c>
      <c r="J62" s="191" t="s">
        <v>195</v>
      </c>
      <c r="K62" s="191" t="s">
        <v>195</v>
      </c>
    </row>
    <row r="63" spans="1:11" ht="31.5" x14ac:dyDescent="0.25">
      <c r="A63" s="406">
        <v>11</v>
      </c>
      <c r="B63" s="5" t="s">
        <v>178</v>
      </c>
      <c r="C63" s="191">
        <v>0.2</v>
      </c>
      <c r="D63" s="190"/>
      <c r="E63" s="6"/>
      <c r="F63" s="6">
        <v>2009</v>
      </c>
      <c r="G63" s="6">
        <v>2011</v>
      </c>
      <c r="H63" s="191" t="s">
        <v>194</v>
      </c>
      <c r="I63" s="191" t="s">
        <v>195</v>
      </c>
      <c r="J63" s="191" t="s">
        <v>194</v>
      </c>
      <c r="K63" s="191" t="s">
        <v>195</v>
      </c>
    </row>
    <row r="64" spans="1:11" ht="31.5" x14ac:dyDescent="0.25">
      <c r="A64" s="406">
        <v>12</v>
      </c>
      <c r="B64" s="403" t="s">
        <v>266</v>
      </c>
      <c r="C64" s="191"/>
      <c r="D64" s="190"/>
      <c r="E64" s="6">
        <v>0.3</v>
      </c>
      <c r="F64" s="6">
        <v>2009</v>
      </c>
      <c r="G64" s="6">
        <v>2011</v>
      </c>
      <c r="H64" s="191" t="s">
        <v>194</v>
      </c>
      <c r="I64" s="191" t="s">
        <v>195</v>
      </c>
      <c r="J64" s="191" t="s">
        <v>194</v>
      </c>
      <c r="K64" s="191" t="s">
        <v>195</v>
      </c>
    </row>
    <row r="65" spans="1:11" ht="47.25" x14ac:dyDescent="0.25">
      <c r="A65" s="406">
        <v>13</v>
      </c>
      <c r="B65" s="404" t="s">
        <v>271</v>
      </c>
      <c r="C65" s="191"/>
      <c r="D65" s="190"/>
      <c r="E65" s="6">
        <v>7</v>
      </c>
      <c r="F65" s="6">
        <v>2010</v>
      </c>
      <c r="G65" s="6">
        <v>2010</v>
      </c>
      <c r="H65" s="191" t="s">
        <v>186</v>
      </c>
      <c r="I65" s="191" t="s">
        <v>195</v>
      </c>
      <c r="J65" s="191" t="s">
        <v>195</v>
      </c>
      <c r="K65" s="191" t="s">
        <v>195</v>
      </c>
    </row>
    <row r="66" spans="1:11" ht="47.25" hidden="1" x14ac:dyDescent="0.25">
      <c r="A66" s="406"/>
      <c r="B66" s="404" t="s">
        <v>272</v>
      </c>
      <c r="C66" s="191"/>
      <c r="D66" s="190"/>
      <c r="E66" s="6">
        <v>0.8</v>
      </c>
      <c r="F66" s="6">
        <v>2009</v>
      </c>
      <c r="G66" s="6">
        <v>2009</v>
      </c>
      <c r="H66" s="191" t="s">
        <v>186</v>
      </c>
      <c r="I66" s="191" t="s">
        <v>195</v>
      </c>
      <c r="J66" s="191" t="s">
        <v>195</v>
      </c>
      <c r="K66" s="191" t="s">
        <v>195</v>
      </c>
    </row>
    <row r="67" spans="1:11" ht="47.25" x14ac:dyDescent="0.25">
      <c r="A67" s="406">
        <v>14</v>
      </c>
      <c r="B67" s="403" t="s">
        <v>273</v>
      </c>
      <c r="C67" s="191"/>
      <c r="D67" s="190"/>
      <c r="E67" s="6">
        <v>5</v>
      </c>
      <c r="F67" s="6">
        <v>2010</v>
      </c>
      <c r="G67" s="6">
        <v>2010</v>
      </c>
      <c r="H67" s="191" t="s">
        <v>186</v>
      </c>
      <c r="I67" s="191" t="s">
        <v>195</v>
      </c>
      <c r="J67" s="191" t="s">
        <v>195</v>
      </c>
      <c r="K67" s="191" t="s">
        <v>195</v>
      </c>
    </row>
    <row r="68" spans="1:11" ht="31.5" x14ac:dyDescent="0.25">
      <c r="A68" s="406">
        <v>15</v>
      </c>
      <c r="B68" s="403" t="s">
        <v>274</v>
      </c>
      <c r="C68" s="191"/>
      <c r="D68" s="190"/>
      <c r="E68" s="6">
        <v>0.5</v>
      </c>
      <c r="F68" s="6">
        <v>2010</v>
      </c>
      <c r="G68" s="6">
        <v>2010</v>
      </c>
      <c r="H68" s="191" t="s">
        <v>186</v>
      </c>
      <c r="I68" s="191" t="s">
        <v>195</v>
      </c>
      <c r="J68" s="191" t="s">
        <v>195</v>
      </c>
      <c r="K68" s="191" t="s">
        <v>195</v>
      </c>
    </row>
    <row r="69" spans="1:11" ht="47.25" hidden="1" x14ac:dyDescent="0.25">
      <c r="A69" s="406"/>
      <c r="B69" s="403" t="s">
        <v>275</v>
      </c>
      <c r="C69" s="191"/>
      <c r="D69" s="190"/>
      <c r="E69" s="6">
        <v>5.5</v>
      </c>
      <c r="F69" s="6">
        <v>2009</v>
      </c>
      <c r="G69" s="6">
        <v>2009</v>
      </c>
      <c r="H69" s="191" t="s">
        <v>186</v>
      </c>
      <c r="I69" s="191" t="s">
        <v>195</v>
      </c>
      <c r="J69" s="191" t="s">
        <v>195</v>
      </c>
      <c r="K69" s="191" t="s">
        <v>195</v>
      </c>
    </row>
    <row r="70" spans="1:11" ht="63" hidden="1" x14ac:dyDescent="0.25">
      <c r="A70" s="406"/>
      <c r="B70" s="403" t="s">
        <v>282</v>
      </c>
      <c r="C70" s="191"/>
      <c r="D70" s="190"/>
      <c r="E70" s="6">
        <v>1.5</v>
      </c>
      <c r="F70" s="6">
        <v>2011</v>
      </c>
      <c r="G70" s="6">
        <v>2011</v>
      </c>
      <c r="H70" s="191" t="s">
        <v>186</v>
      </c>
      <c r="I70" s="191" t="s">
        <v>195</v>
      </c>
      <c r="J70" s="191" t="s">
        <v>195</v>
      </c>
      <c r="K70" s="191" t="s">
        <v>195</v>
      </c>
    </row>
    <row r="71" spans="1:11" ht="47.25" hidden="1" x14ac:dyDescent="0.25">
      <c r="A71" s="406"/>
      <c r="B71" s="403" t="s">
        <v>283</v>
      </c>
      <c r="C71" s="191"/>
      <c r="D71" s="190"/>
      <c r="E71" s="6">
        <v>1</v>
      </c>
      <c r="F71" s="6">
        <v>2011</v>
      </c>
      <c r="G71" s="6">
        <v>2011</v>
      </c>
      <c r="H71" s="191" t="s">
        <v>186</v>
      </c>
      <c r="I71" s="191" t="s">
        <v>195</v>
      </c>
      <c r="J71" s="191" t="s">
        <v>195</v>
      </c>
      <c r="K71" s="191" t="s">
        <v>195</v>
      </c>
    </row>
    <row r="72" spans="1:11" ht="47.25" hidden="1" x14ac:dyDescent="0.25">
      <c r="A72" s="406"/>
      <c r="B72" s="403" t="s">
        <v>284</v>
      </c>
      <c r="C72" s="191"/>
      <c r="D72" s="190"/>
      <c r="E72" s="6">
        <v>0.3</v>
      </c>
      <c r="F72" s="6">
        <v>2011</v>
      </c>
      <c r="G72" s="6">
        <v>2011</v>
      </c>
      <c r="H72" s="191" t="s">
        <v>186</v>
      </c>
      <c r="I72" s="191" t="s">
        <v>195</v>
      </c>
      <c r="J72" s="191" t="s">
        <v>195</v>
      </c>
      <c r="K72" s="191" t="s">
        <v>195</v>
      </c>
    </row>
    <row r="73" spans="1:11" ht="15.75" x14ac:dyDescent="0.25">
      <c r="F73" s="90"/>
      <c r="G73" s="90"/>
    </row>
    <row r="74" spans="1:11" ht="15.75" x14ac:dyDescent="0.25">
      <c r="F74" s="90"/>
      <c r="G74" s="90"/>
    </row>
  </sheetData>
  <mergeCells count="17">
    <mergeCell ref="I16:I17"/>
    <mergeCell ref="A6:K6"/>
    <mergeCell ref="A15:A17"/>
    <mergeCell ref="B15:B17"/>
    <mergeCell ref="C15:E15"/>
    <mergeCell ref="F15:G15"/>
    <mergeCell ref="H15:K15"/>
    <mergeCell ref="C16:C17"/>
    <mergeCell ref="D16:D17"/>
    <mergeCell ref="J16:J17"/>
    <mergeCell ref="E16:E17"/>
    <mergeCell ref="F16:F17"/>
    <mergeCell ref="A13:K13"/>
    <mergeCell ref="J10:K10"/>
    <mergeCell ref="K16:K17"/>
    <mergeCell ref="G16:G17"/>
    <mergeCell ref="H16:H17"/>
  </mergeCells>
  <phoneticPr fontId="0" type="noConversion"/>
  <pageMargins left="0.7" right="0.7" top="0.75" bottom="0.75" header="0.3" footer="0.3"/>
  <pageSetup paperSize="9" scale="45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9"/>
  <sheetViews>
    <sheetView topLeftCell="A10" zoomScale="70" zoomScaleNormal="70" workbookViewId="0">
      <selection activeCell="A14" sqref="A14:I14"/>
    </sheetView>
  </sheetViews>
  <sheetFormatPr defaultColWidth="9" defaultRowHeight="15.75" x14ac:dyDescent="0.25"/>
  <cols>
    <col min="1" max="1" width="9.875" style="1" customWidth="1"/>
    <col min="2" max="2" width="39" style="1" customWidth="1"/>
    <col min="3" max="3" width="14.75" style="1" customWidth="1"/>
    <col min="4" max="4" width="9.25" style="1" bestFit="1" customWidth="1"/>
    <col min="5" max="7" width="6.125" style="1" bestFit="1" customWidth="1"/>
    <col min="8" max="8" width="8.5" style="1" customWidth="1"/>
    <col min="9" max="9" width="13.75" style="1" customWidth="1"/>
    <col min="10" max="16384" width="9" style="1"/>
  </cols>
  <sheetData>
    <row r="1" spans="1:9" x14ac:dyDescent="0.25">
      <c r="I1" s="272" t="s">
        <v>7</v>
      </c>
    </row>
    <row r="2" spans="1:9" x14ac:dyDescent="0.25">
      <c r="I2" s="272" t="s">
        <v>595</v>
      </c>
    </row>
    <row r="3" spans="1:9" x14ac:dyDescent="0.25">
      <c r="I3" s="272" t="s">
        <v>613</v>
      </c>
    </row>
    <row r="4" spans="1:9" x14ac:dyDescent="0.25">
      <c r="I4" s="272"/>
    </row>
    <row r="5" spans="1:9" ht="35.25" customHeight="1" x14ac:dyDescent="0.25">
      <c r="A5" s="1801" t="s">
        <v>2</v>
      </c>
      <c r="B5" s="1469"/>
      <c r="C5" s="1469"/>
      <c r="D5" s="1469"/>
      <c r="E5" s="1469"/>
      <c r="F5" s="1469"/>
      <c r="G5" s="1469"/>
      <c r="H5" s="1469"/>
      <c r="I5" s="1469"/>
    </row>
    <row r="7" spans="1:9" x14ac:dyDescent="0.25">
      <c r="I7" s="4" t="s">
        <v>596</v>
      </c>
    </row>
    <row r="8" spans="1:9" x14ac:dyDescent="0.25">
      <c r="I8" s="4" t="s">
        <v>196</v>
      </c>
    </row>
    <row r="9" spans="1:9" x14ac:dyDescent="0.25">
      <c r="I9" s="4"/>
    </row>
    <row r="10" spans="1:9" x14ac:dyDescent="0.25">
      <c r="H10" s="1934" t="s">
        <v>192</v>
      </c>
      <c r="I10" s="1934"/>
    </row>
    <row r="11" spans="1:9" x14ac:dyDescent="0.25">
      <c r="I11" s="19" t="s">
        <v>215</v>
      </c>
    </row>
    <row r="12" spans="1:9" x14ac:dyDescent="0.25">
      <c r="I12" s="4" t="s">
        <v>600</v>
      </c>
    </row>
    <row r="13" spans="1:9" x14ac:dyDescent="0.25">
      <c r="I13" s="4"/>
    </row>
    <row r="14" spans="1:9" ht="52.5" customHeight="1" x14ac:dyDescent="0.25">
      <c r="A14" s="1933" t="s">
        <v>258</v>
      </c>
      <c r="B14" s="1933"/>
      <c r="C14" s="1933"/>
      <c r="D14" s="1933"/>
      <c r="E14" s="1933"/>
      <c r="F14" s="1933"/>
      <c r="G14" s="1933"/>
      <c r="H14" s="1933"/>
      <c r="I14" s="1933"/>
    </row>
    <row r="15" spans="1:9" ht="16.5" thickBot="1" x14ac:dyDescent="0.3">
      <c r="I15" s="4"/>
    </row>
    <row r="16" spans="1:9" ht="126" customHeight="1" x14ac:dyDescent="0.25">
      <c r="A16" s="1566" t="s">
        <v>305</v>
      </c>
      <c r="B16" s="1569" t="s">
        <v>329</v>
      </c>
      <c r="C16" s="1569" t="s">
        <v>781</v>
      </c>
      <c r="D16" s="1569" t="s">
        <v>406</v>
      </c>
      <c r="E16" s="1569"/>
      <c r="F16" s="1569"/>
      <c r="G16" s="1569"/>
      <c r="H16" s="1569"/>
      <c r="I16" s="1571" t="s">
        <v>782</v>
      </c>
    </row>
    <row r="17" spans="1:9" ht="38.25" customHeight="1" x14ac:dyDescent="0.25">
      <c r="A17" s="1567"/>
      <c r="B17" s="1560"/>
      <c r="C17" s="1560"/>
      <c r="D17" s="15" t="s">
        <v>259</v>
      </c>
      <c r="E17" s="15" t="s">
        <v>309</v>
      </c>
      <c r="F17" s="15" t="s">
        <v>310</v>
      </c>
      <c r="G17" s="15" t="s">
        <v>311</v>
      </c>
      <c r="H17" s="15" t="s">
        <v>312</v>
      </c>
      <c r="I17" s="1572"/>
    </row>
    <row r="18" spans="1:9" ht="81.75" customHeight="1" thickBot="1" x14ac:dyDescent="0.3">
      <c r="A18" s="1568"/>
      <c r="B18" s="1570"/>
      <c r="C18" s="1570"/>
      <c r="D18" s="102" t="s">
        <v>436</v>
      </c>
      <c r="E18" s="102" t="s">
        <v>313</v>
      </c>
      <c r="F18" s="102" t="s">
        <v>313</v>
      </c>
      <c r="G18" s="102" t="s">
        <v>313</v>
      </c>
      <c r="H18" s="102" t="s">
        <v>313</v>
      </c>
      <c r="I18" s="1573"/>
    </row>
    <row r="19" spans="1:9" x14ac:dyDescent="0.25">
      <c r="A19" s="87"/>
      <c r="B19" s="88" t="s">
        <v>330</v>
      </c>
      <c r="C19" s="88"/>
      <c r="D19" s="88"/>
      <c r="E19" s="88"/>
      <c r="F19" s="95"/>
      <c r="G19" s="88"/>
      <c r="H19" s="95"/>
      <c r="I19" s="95"/>
    </row>
    <row r="20" spans="1:9" ht="31.5" x14ac:dyDescent="0.25">
      <c r="A20" s="28" t="s">
        <v>291</v>
      </c>
      <c r="B20" s="26" t="s">
        <v>427</v>
      </c>
      <c r="C20" s="26"/>
      <c r="D20" s="26"/>
      <c r="E20" s="26"/>
      <c r="F20" s="26"/>
      <c r="G20" s="26"/>
      <c r="H20" s="6"/>
      <c r="I20" s="6"/>
    </row>
    <row r="21" spans="1:9" ht="31.5" x14ac:dyDescent="0.25">
      <c r="A21" s="115" t="s">
        <v>292</v>
      </c>
      <c r="B21" s="26" t="s">
        <v>424</v>
      </c>
      <c r="C21" s="26"/>
      <c r="D21" s="26"/>
      <c r="E21" s="26"/>
      <c r="F21" s="26"/>
      <c r="G21" s="26"/>
      <c r="H21" s="6"/>
      <c r="I21" s="6"/>
    </row>
    <row r="22" spans="1:9" x14ac:dyDescent="0.25">
      <c r="A22" s="18">
        <v>1</v>
      </c>
      <c r="B22" s="5" t="s">
        <v>331</v>
      </c>
      <c r="C22" s="5"/>
      <c r="D22" s="5"/>
      <c r="E22" s="5"/>
      <c r="F22" s="5"/>
      <c r="G22" s="5"/>
      <c r="H22" s="6"/>
      <c r="I22" s="6"/>
    </row>
    <row r="23" spans="1:9" x14ac:dyDescent="0.25">
      <c r="A23" s="18">
        <v>2</v>
      </c>
      <c r="B23" s="5" t="s">
        <v>333</v>
      </c>
      <c r="C23" s="5"/>
      <c r="D23" s="5"/>
      <c r="E23" s="5"/>
      <c r="F23" s="5"/>
      <c r="G23" s="5"/>
      <c r="H23" s="6"/>
      <c r="I23" s="6"/>
    </row>
    <row r="24" spans="1:9" x14ac:dyDescent="0.25">
      <c r="A24" s="97" t="s">
        <v>332</v>
      </c>
      <c r="B24" s="12"/>
      <c r="C24" s="12"/>
      <c r="D24" s="12"/>
      <c r="E24" s="12"/>
      <c r="F24" s="12"/>
      <c r="G24" s="12"/>
      <c r="H24" s="98"/>
      <c r="I24" s="98"/>
    </row>
    <row r="25" spans="1:9" ht="31.5" x14ac:dyDescent="0.25">
      <c r="A25" s="101" t="s">
        <v>293</v>
      </c>
      <c r="B25" s="100" t="s">
        <v>565</v>
      </c>
      <c r="C25" s="100"/>
      <c r="D25" s="12"/>
      <c r="E25" s="12"/>
      <c r="F25" s="12"/>
      <c r="G25" s="12"/>
      <c r="H25" s="98"/>
      <c r="I25" s="98"/>
    </row>
    <row r="26" spans="1:9" x14ac:dyDescent="0.25">
      <c r="A26" s="18">
        <v>1</v>
      </c>
      <c r="B26" s="5" t="s">
        <v>331</v>
      </c>
      <c r="C26" s="12"/>
      <c r="D26" s="12"/>
      <c r="E26" s="12"/>
      <c r="F26" s="12"/>
      <c r="G26" s="12"/>
      <c r="H26" s="98"/>
      <c r="I26" s="98"/>
    </row>
    <row r="27" spans="1:9" x14ac:dyDescent="0.25">
      <c r="A27" s="18">
        <v>2</v>
      </c>
      <c r="B27" s="5" t="s">
        <v>333</v>
      </c>
      <c r="C27" s="12"/>
      <c r="D27" s="12"/>
      <c r="E27" s="12"/>
      <c r="F27" s="12"/>
      <c r="G27" s="12"/>
      <c r="H27" s="98"/>
      <c r="I27" s="98"/>
    </row>
    <row r="28" spans="1:9" x14ac:dyDescent="0.25">
      <c r="A28" s="97" t="s">
        <v>332</v>
      </c>
      <c r="B28" s="12"/>
      <c r="C28" s="12"/>
      <c r="D28" s="12"/>
      <c r="E28" s="12"/>
      <c r="F28" s="12"/>
      <c r="G28" s="12"/>
      <c r="H28" s="98"/>
      <c r="I28" s="98"/>
    </row>
    <row r="29" spans="1:9" x14ac:dyDescent="0.25">
      <c r="A29" s="101" t="s">
        <v>304</v>
      </c>
      <c r="B29" s="100" t="s">
        <v>425</v>
      </c>
      <c r="C29" s="100"/>
      <c r="D29" s="12"/>
      <c r="E29" s="12"/>
      <c r="F29" s="12"/>
      <c r="G29" s="12"/>
      <c r="H29" s="98"/>
      <c r="I29" s="98"/>
    </row>
    <row r="30" spans="1:9" x14ac:dyDescent="0.25">
      <c r="A30" s="97">
        <v>1</v>
      </c>
      <c r="B30" s="12" t="s">
        <v>331</v>
      </c>
      <c r="C30" s="12"/>
      <c r="D30" s="12"/>
      <c r="E30" s="12"/>
      <c r="F30" s="12"/>
      <c r="G30" s="12"/>
      <c r="H30" s="98"/>
      <c r="I30" s="98"/>
    </row>
    <row r="31" spans="1:9" x14ac:dyDescent="0.25">
      <c r="A31" s="97">
        <v>2</v>
      </c>
      <c r="B31" s="12" t="s">
        <v>333</v>
      </c>
      <c r="C31" s="12"/>
      <c r="D31" s="12"/>
      <c r="E31" s="12"/>
      <c r="F31" s="12"/>
      <c r="G31" s="12"/>
      <c r="H31" s="98"/>
      <c r="I31" s="98"/>
    </row>
    <row r="32" spans="1:9" x14ac:dyDescent="0.25">
      <c r="A32" s="97" t="s">
        <v>332</v>
      </c>
      <c r="B32" s="12"/>
      <c r="C32" s="12"/>
      <c r="D32" s="12"/>
      <c r="E32" s="12"/>
      <c r="F32" s="12"/>
      <c r="G32" s="12"/>
      <c r="H32" s="98"/>
      <c r="I32" s="98"/>
    </row>
    <row r="33" spans="1:9" ht="47.25" x14ac:dyDescent="0.25">
      <c r="A33" s="101" t="s">
        <v>322</v>
      </c>
      <c r="B33" s="100" t="s">
        <v>426</v>
      </c>
      <c r="C33" s="12"/>
      <c r="D33" s="12"/>
      <c r="E33" s="12"/>
      <c r="F33" s="12"/>
      <c r="G33" s="12"/>
      <c r="H33" s="98"/>
      <c r="I33" s="98"/>
    </row>
    <row r="34" spans="1:9" x14ac:dyDescent="0.25">
      <c r="A34" s="97">
        <v>1</v>
      </c>
      <c r="B34" s="12" t="s">
        <v>331</v>
      </c>
      <c r="C34" s="12"/>
      <c r="D34" s="12"/>
      <c r="E34" s="12"/>
      <c r="F34" s="12"/>
      <c r="G34" s="12"/>
      <c r="H34" s="98"/>
      <c r="I34" s="98"/>
    </row>
    <row r="35" spans="1:9" x14ac:dyDescent="0.25">
      <c r="A35" s="97">
        <v>2</v>
      </c>
      <c r="B35" s="12" t="s">
        <v>333</v>
      </c>
      <c r="C35" s="12"/>
      <c r="D35" s="12"/>
      <c r="E35" s="12"/>
      <c r="F35" s="12"/>
      <c r="G35" s="12"/>
      <c r="H35" s="98"/>
      <c r="I35" s="98"/>
    </row>
    <row r="36" spans="1:9" x14ac:dyDescent="0.25">
      <c r="A36" s="97" t="s">
        <v>332</v>
      </c>
      <c r="B36" s="12"/>
      <c r="C36" s="12"/>
      <c r="D36" s="12"/>
      <c r="E36" s="12"/>
      <c r="F36" s="12"/>
      <c r="G36" s="12"/>
      <c r="H36" s="98"/>
      <c r="I36" s="98"/>
    </row>
    <row r="37" spans="1:9" x14ac:dyDescent="0.25">
      <c r="A37" s="28" t="s">
        <v>294</v>
      </c>
      <c r="B37" s="26" t="s">
        <v>344</v>
      </c>
      <c r="C37" s="26"/>
      <c r="D37" s="26"/>
      <c r="E37" s="26"/>
      <c r="F37" s="26"/>
      <c r="G37" s="26"/>
      <c r="H37" s="6"/>
      <c r="I37" s="6"/>
    </row>
    <row r="38" spans="1:9" ht="31.5" x14ac:dyDescent="0.25">
      <c r="A38" s="115" t="s">
        <v>295</v>
      </c>
      <c r="B38" s="26" t="s">
        <v>424</v>
      </c>
      <c r="C38" s="26"/>
      <c r="D38" s="26"/>
      <c r="E38" s="26"/>
      <c r="F38" s="26"/>
      <c r="G38" s="26"/>
      <c r="H38" s="6"/>
      <c r="I38" s="6"/>
    </row>
    <row r="39" spans="1:9" x14ac:dyDescent="0.25">
      <c r="A39" s="18">
        <v>1</v>
      </c>
      <c r="B39" s="5" t="s">
        <v>331</v>
      </c>
      <c r="C39" s="26"/>
      <c r="D39" s="26"/>
      <c r="E39" s="26"/>
      <c r="F39" s="26"/>
      <c r="G39" s="26"/>
      <c r="H39" s="6"/>
      <c r="I39" s="6"/>
    </row>
    <row r="40" spans="1:9" x14ac:dyDescent="0.25">
      <c r="A40" s="18">
        <v>2</v>
      </c>
      <c r="B40" s="5" t="s">
        <v>333</v>
      </c>
      <c r="C40" s="26"/>
      <c r="D40" s="26"/>
      <c r="E40" s="26"/>
      <c r="F40" s="26"/>
      <c r="G40" s="26"/>
      <c r="H40" s="6"/>
      <c r="I40" s="6"/>
    </row>
    <row r="41" spans="1:9" x14ac:dyDescent="0.25">
      <c r="A41" s="97" t="s">
        <v>332</v>
      </c>
      <c r="B41" s="12"/>
      <c r="C41" s="26"/>
      <c r="D41" s="26"/>
      <c r="E41" s="26"/>
      <c r="F41" s="26"/>
      <c r="G41" s="26"/>
      <c r="H41" s="6"/>
      <c r="I41" s="6"/>
    </row>
    <row r="42" spans="1:9" x14ac:dyDescent="0.25">
      <c r="A42" s="194" t="s">
        <v>296</v>
      </c>
      <c r="B42" s="195" t="s">
        <v>601</v>
      </c>
      <c r="C42" s="26"/>
      <c r="D42" s="26"/>
      <c r="E42" s="26"/>
      <c r="F42" s="26"/>
      <c r="G42" s="26"/>
      <c r="H42" s="6"/>
      <c r="I42" s="6"/>
    </row>
    <row r="43" spans="1:9" x14ac:dyDescent="0.25">
      <c r="A43" s="18">
        <v>1</v>
      </c>
      <c r="B43" s="5" t="s">
        <v>331</v>
      </c>
      <c r="C43" s="26"/>
      <c r="D43" s="26"/>
      <c r="E43" s="26"/>
      <c r="F43" s="26"/>
      <c r="G43" s="26"/>
      <c r="H43" s="6"/>
      <c r="I43" s="6"/>
    </row>
    <row r="44" spans="1:9" x14ac:dyDescent="0.25">
      <c r="A44" s="18"/>
      <c r="B44" s="5" t="s">
        <v>435</v>
      </c>
      <c r="C44" s="26"/>
      <c r="D44" s="26"/>
      <c r="E44" s="26"/>
      <c r="F44" s="26"/>
      <c r="G44" s="26"/>
      <c r="H44" s="6"/>
      <c r="I44" s="6"/>
    </row>
    <row r="45" spans="1:9" x14ac:dyDescent="0.25">
      <c r="A45" s="18">
        <v>2</v>
      </c>
      <c r="B45" s="5" t="s">
        <v>333</v>
      </c>
      <c r="C45" s="26"/>
      <c r="D45" s="26"/>
      <c r="E45" s="26"/>
      <c r="F45" s="26"/>
      <c r="G45" s="26"/>
      <c r="H45" s="6"/>
      <c r="I45" s="6"/>
    </row>
    <row r="46" spans="1:9" x14ac:dyDescent="0.25">
      <c r="A46" s="18"/>
      <c r="B46" s="5" t="s">
        <v>435</v>
      </c>
      <c r="C46" s="5"/>
      <c r="D46" s="5"/>
      <c r="E46" s="5"/>
      <c r="F46" s="5"/>
      <c r="G46" s="5"/>
      <c r="H46" s="6"/>
      <c r="I46" s="6"/>
    </row>
    <row r="47" spans="1:9" x14ac:dyDescent="0.25">
      <c r="A47" s="18" t="s">
        <v>332</v>
      </c>
      <c r="B47" s="6"/>
      <c r="C47" s="6"/>
      <c r="D47" s="6"/>
      <c r="E47" s="6"/>
      <c r="F47" s="6"/>
      <c r="G47" s="6"/>
      <c r="H47" s="6"/>
      <c r="I47" s="6"/>
    </row>
    <row r="48" spans="1:9" x14ac:dyDescent="0.25">
      <c r="A48" s="1561" t="s">
        <v>393</v>
      </c>
      <c r="B48" s="1562"/>
      <c r="C48" s="12"/>
      <c r="D48" s="12"/>
      <c r="E48" s="12"/>
      <c r="F48" s="12"/>
      <c r="G48" s="12"/>
      <c r="H48" s="98"/>
      <c r="I48" s="98"/>
    </row>
    <row r="49" spans="1:9" ht="31.5" x14ac:dyDescent="0.25">
      <c r="A49" s="101"/>
      <c r="B49" s="100" t="s">
        <v>423</v>
      </c>
      <c r="C49" s="100"/>
      <c r="D49" s="12"/>
      <c r="E49" s="12"/>
      <c r="F49" s="12"/>
      <c r="G49" s="12"/>
      <c r="H49" s="98"/>
      <c r="I49" s="98"/>
    </row>
    <row r="50" spans="1:9" x14ac:dyDescent="0.25">
      <c r="A50" s="97">
        <v>1</v>
      </c>
      <c r="B50" s="12" t="s">
        <v>331</v>
      </c>
      <c r="C50" s="12"/>
      <c r="D50" s="12"/>
      <c r="E50" s="12"/>
      <c r="F50" s="12"/>
      <c r="G50" s="12"/>
      <c r="H50" s="98"/>
      <c r="I50" s="98"/>
    </row>
    <row r="51" spans="1:9" x14ac:dyDescent="0.25">
      <c r="A51" s="97">
        <v>2</v>
      </c>
      <c r="B51" s="12" t="s">
        <v>333</v>
      </c>
      <c r="C51" s="12"/>
      <c r="D51" s="12"/>
      <c r="E51" s="12"/>
      <c r="F51" s="12"/>
      <c r="G51" s="12"/>
      <c r="H51" s="98"/>
      <c r="I51" s="98"/>
    </row>
    <row r="52" spans="1:9" ht="16.5" thickBot="1" x14ac:dyDescent="0.3">
      <c r="A52" s="92" t="s">
        <v>332</v>
      </c>
      <c r="B52" s="93"/>
      <c r="C52" s="93"/>
      <c r="D52" s="93"/>
      <c r="E52" s="93"/>
      <c r="F52" s="93"/>
      <c r="G52" s="93"/>
      <c r="H52" s="93"/>
      <c r="I52" s="93"/>
    </row>
    <row r="53" spans="1:9" x14ac:dyDescent="0.25">
      <c r="A53" s="90"/>
      <c r="B53" s="90"/>
      <c r="C53" s="29"/>
      <c r="D53" s="29"/>
      <c r="E53" s="29"/>
      <c r="F53" s="29"/>
      <c r="G53" s="29"/>
      <c r="H53" s="29"/>
      <c r="I53" s="29"/>
    </row>
    <row r="54" spans="1:9" x14ac:dyDescent="0.25">
      <c r="A54" s="1467" t="s">
        <v>603</v>
      </c>
      <c r="B54" s="1467"/>
      <c r="C54" s="1467"/>
      <c r="D54" s="1467"/>
      <c r="E54" s="1467"/>
      <c r="F54" s="1467"/>
      <c r="G54" s="1467"/>
      <c r="H54" s="1467"/>
      <c r="I54" s="1467"/>
    </row>
    <row r="55" spans="1:9" x14ac:dyDescent="0.25">
      <c r="A55" s="1467" t="s">
        <v>608</v>
      </c>
      <c r="B55" s="1467"/>
      <c r="C55" s="1467"/>
      <c r="D55" s="1467"/>
      <c r="E55" s="1467"/>
      <c r="F55" s="1467"/>
      <c r="G55" s="1467"/>
      <c r="H55" s="1467"/>
      <c r="I55" s="1467"/>
    </row>
    <row r="56" spans="1:9" x14ac:dyDescent="0.25">
      <c r="A56" s="29"/>
      <c r="B56" s="29"/>
      <c r="C56" s="29"/>
      <c r="D56" s="29"/>
      <c r="E56" s="29"/>
      <c r="F56" s="29"/>
      <c r="G56" s="29"/>
      <c r="H56" s="29"/>
      <c r="I56" s="29"/>
    </row>
    <row r="57" spans="1:9" x14ac:dyDescent="0.25">
      <c r="A57" s="29"/>
      <c r="B57" s="29"/>
      <c r="C57" s="29"/>
      <c r="D57" s="29"/>
      <c r="E57" s="29"/>
      <c r="F57" s="29"/>
      <c r="G57" s="29"/>
      <c r="H57" s="29"/>
      <c r="I57" s="29"/>
    </row>
    <row r="58" spans="1:9" x14ac:dyDescent="0.25">
      <c r="A58" s="29"/>
      <c r="B58" s="29"/>
      <c r="C58" s="29"/>
      <c r="D58" s="29"/>
      <c r="E58" s="29"/>
      <c r="F58" s="29"/>
      <c r="G58" s="29"/>
      <c r="H58" s="29"/>
      <c r="I58" s="29"/>
    </row>
    <row r="59" spans="1:9" x14ac:dyDescent="0.25">
      <c r="A59" s="29"/>
      <c r="B59" s="29"/>
      <c r="C59" s="29"/>
      <c r="D59" s="29"/>
      <c r="E59" s="29"/>
      <c r="F59" s="29"/>
      <c r="G59" s="29"/>
      <c r="H59" s="29"/>
      <c r="I59" s="29"/>
    </row>
    <row r="60" spans="1:9" x14ac:dyDescent="0.25">
      <c r="A60" s="29"/>
      <c r="B60" s="29"/>
      <c r="C60" s="29"/>
      <c r="D60" s="29"/>
      <c r="E60" s="29"/>
      <c r="F60" s="29"/>
      <c r="G60" s="29"/>
      <c r="H60" s="29"/>
      <c r="I60" s="29"/>
    </row>
    <row r="61" spans="1:9" x14ac:dyDescent="0.25">
      <c r="A61" s="29"/>
      <c r="B61" s="29"/>
      <c r="C61" s="29"/>
      <c r="D61" s="29"/>
      <c r="E61" s="29"/>
      <c r="F61" s="29"/>
      <c r="G61" s="29"/>
      <c r="H61" s="29"/>
      <c r="I61" s="29"/>
    </row>
    <row r="62" spans="1:9" x14ac:dyDescent="0.25">
      <c r="A62" s="29"/>
      <c r="B62" s="29"/>
      <c r="C62" s="29"/>
      <c r="D62" s="29"/>
      <c r="E62" s="29"/>
      <c r="F62" s="29"/>
      <c r="G62" s="29"/>
      <c r="H62" s="29"/>
      <c r="I62" s="29"/>
    </row>
    <row r="63" spans="1:9" x14ac:dyDescent="0.25">
      <c r="A63" s="29"/>
      <c r="B63" s="29"/>
      <c r="C63" s="29"/>
      <c r="D63" s="29"/>
      <c r="E63" s="29"/>
      <c r="F63" s="29"/>
      <c r="G63" s="29"/>
      <c r="H63" s="29"/>
      <c r="I63" s="29"/>
    </row>
    <row r="64" spans="1:9" x14ac:dyDescent="0.25">
      <c r="A64" s="1469" t="s">
        <v>260</v>
      </c>
      <c r="B64" s="1469"/>
      <c r="C64" s="1469"/>
      <c r="D64" s="1469"/>
      <c r="E64" s="1469"/>
      <c r="F64" s="1469"/>
      <c r="G64" s="1469"/>
      <c r="H64" s="1469"/>
      <c r="I64" s="1469"/>
    </row>
    <row r="65" spans="1:9" ht="16.5" thickBot="1" x14ac:dyDescent="0.3">
      <c r="A65" s="16"/>
      <c r="H65" s="4"/>
    </row>
    <row r="66" spans="1:9" ht="15.75" customHeight="1" x14ac:dyDescent="0.25">
      <c r="A66" s="1566" t="s">
        <v>305</v>
      </c>
      <c r="B66" s="1569" t="s">
        <v>306</v>
      </c>
      <c r="C66" s="1569" t="s">
        <v>602</v>
      </c>
      <c r="D66" s="1569"/>
      <c r="E66" s="1569"/>
      <c r="F66" s="1569"/>
      <c r="G66" s="1569"/>
      <c r="H66" s="1569" t="s">
        <v>307</v>
      </c>
      <c r="I66" s="1563"/>
    </row>
    <row r="67" spans="1:9" x14ac:dyDescent="0.25">
      <c r="A67" s="1567"/>
      <c r="B67" s="1560"/>
      <c r="C67" s="15" t="s">
        <v>308</v>
      </c>
      <c r="D67" s="15" t="s">
        <v>309</v>
      </c>
      <c r="E67" s="15" t="s">
        <v>310</v>
      </c>
      <c r="F67" s="15" t="s">
        <v>311</v>
      </c>
      <c r="G67" s="15" t="s">
        <v>312</v>
      </c>
      <c r="H67" s="1560"/>
      <c r="I67" s="1564"/>
    </row>
    <row r="68" spans="1:9" ht="16.5" thickBot="1" x14ac:dyDescent="0.3">
      <c r="A68" s="1568"/>
      <c r="B68" s="1570"/>
      <c r="C68" s="102" t="s">
        <v>415</v>
      </c>
      <c r="D68" s="102" t="s">
        <v>313</v>
      </c>
      <c r="E68" s="102" t="s">
        <v>313</v>
      </c>
      <c r="F68" s="102" t="s">
        <v>313</v>
      </c>
      <c r="G68" s="102" t="s">
        <v>313</v>
      </c>
      <c r="H68" s="1570"/>
      <c r="I68" s="1565"/>
    </row>
    <row r="69" spans="1:9" x14ac:dyDescent="0.25">
      <c r="A69" s="228">
        <v>1</v>
      </c>
      <c r="B69" s="226" t="s">
        <v>316</v>
      </c>
      <c r="C69" s="88"/>
      <c r="D69" s="88"/>
      <c r="E69" s="88"/>
      <c r="F69" s="88"/>
      <c r="G69" s="95"/>
      <c r="H69" s="1932"/>
      <c r="I69" s="1699"/>
    </row>
    <row r="70" spans="1:9" x14ac:dyDescent="0.25">
      <c r="A70" s="209" t="s">
        <v>292</v>
      </c>
      <c r="B70" s="5" t="s">
        <v>317</v>
      </c>
      <c r="C70" s="5"/>
      <c r="D70" s="5"/>
      <c r="E70" s="5"/>
      <c r="F70" s="5"/>
      <c r="G70" s="6"/>
      <c r="H70" s="1919"/>
      <c r="I70" s="1920"/>
    </row>
    <row r="71" spans="1:9" ht="31.5" x14ac:dyDescent="0.25">
      <c r="A71" s="209" t="s">
        <v>318</v>
      </c>
      <c r="B71" s="5" t="s">
        <v>826</v>
      </c>
      <c r="C71" s="5"/>
      <c r="D71" s="5"/>
      <c r="E71" s="5"/>
      <c r="F71" s="5"/>
      <c r="G71" s="6"/>
      <c r="H71" s="1919"/>
      <c r="I71" s="1920"/>
    </row>
    <row r="72" spans="1:9" ht="31.5" x14ac:dyDescent="0.25">
      <c r="A72" s="209" t="s">
        <v>335</v>
      </c>
      <c r="B72" s="5" t="s">
        <v>827</v>
      </c>
      <c r="C72" s="6"/>
      <c r="D72" s="6"/>
      <c r="E72" s="6"/>
      <c r="F72" s="6"/>
      <c r="G72" s="6"/>
      <c r="H72" s="1919"/>
      <c r="I72" s="1920"/>
    </row>
    <row r="73" spans="1:9" ht="47.25" x14ac:dyDescent="0.25">
      <c r="A73" s="209" t="s">
        <v>339</v>
      </c>
      <c r="B73" s="5" t="s">
        <v>828</v>
      </c>
      <c r="C73" s="26"/>
      <c r="D73" s="26"/>
      <c r="E73" s="26"/>
      <c r="F73" s="26"/>
      <c r="G73" s="6"/>
      <c r="H73" s="1919"/>
      <c r="I73" s="1920"/>
    </row>
    <row r="74" spans="1:9" ht="31.5" x14ac:dyDescent="0.25">
      <c r="A74" s="209" t="s">
        <v>340</v>
      </c>
      <c r="B74" s="5" t="s">
        <v>829</v>
      </c>
      <c r="C74" s="26"/>
      <c r="D74" s="26"/>
      <c r="E74" s="26"/>
      <c r="F74" s="26"/>
      <c r="G74" s="6"/>
      <c r="H74" s="1919"/>
      <c r="I74" s="1920"/>
    </row>
    <row r="75" spans="1:9" ht="31.5" x14ac:dyDescent="0.25">
      <c r="A75" s="209" t="s">
        <v>341</v>
      </c>
      <c r="B75" s="5" t="s">
        <v>836</v>
      </c>
      <c r="C75" s="5"/>
      <c r="D75" s="5"/>
      <c r="E75" s="5"/>
      <c r="F75" s="5"/>
      <c r="G75" s="6"/>
      <c r="H75" s="1919"/>
      <c r="I75" s="1920"/>
    </row>
    <row r="76" spans="1:9" x14ac:dyDescent="0.25">
      <c r="A76" s="209" t="s">
        <v>293</v>
      </c>
      <c r="B76" s="5" t="s">
        <v>319</v>
      </c>
      <c r="C76" s="5"/>
      <c r="D76" s="5"/>
      <c r="E76" s="5"/>
      <c r="F76" s="5"/>
      <c r="G76" s="6"/>
      <c r="H76" s="1919"/>
      <c r="I76" s="1920"/>
    </row>
    <row r="77" spans="1:9" x14ac:dyDescent="0.25">
      <c r="A77" s="209" t="s">
        <v>304</v>
      </c>
      <c r="B77" s="5" t="s">
        <v>320</v>
      </c>
      <c r="C77" s="5"/>
      <c r="D77" s="5"/>
      <c r="E77" s="5"/>
      <c r="F77" s="5"/>
      <c r="G77" s="6"/>
      <c r="H77" s="1919"/>
      <c r="I77" s="1920"/>
    </row>
    <row r="78" spans="1:9" x14ac:dyDescent="0.25">
      <c r="A78" s="209" t="s">
        <v>322</v>
      </c>
      <c r="B78" s="5" t="s">
        <v>323</v>
      </c>
      <c r="C78" s="5"/>
      <c r="D78" s="5"/>
      <c r="E78" s="5"/>
      <c r="F78" s="5"/>
      <c r="G78" s="6"/>
      <c r="H78" s="1919"/>
      <c r="I78" s="1920"/>
    </row>
    <row r="79" spans="1:9" x14ac:dyDescent="0.25">
      <c r="A79" s="209" t="s">
        <v>324</v>
      </c>
      <c r="B79" s="5" t="s">
        <v>837</v>
      </c>
      <c r="C79" s="5"/>
      <c r="D79" s="5"/>
      <c r="E79" s="5"/>
      <c r="F79" s="5"/>
      <c r="G79" s="6"/>
      <c r="H79" s="1919"/>
      <c r="I79" s="1920"/>
    </row>
    <row r="80" spans="1:9" x14ac:dyDescent="0.25">
      <c r="A80" s="209" t="s">
        <v>294</v>
      </c>
      <c r="B80" s="5" t="s">
        <v>838</v>
      </c>
      <c r="C80" s="5"/>
      <c r="D80" s="5"/>
      <c r="E80" s="5"/>
      <c r="F80" s="5"/>
      <c r="G80" s="6"/>
      <c r="H80" s="1919"/>
      <c r="I80" s="1920"/>
    </row>
    <row r="81" spans="1:12" x14ac:dyDescent="0.25">
      <c r="A81" s="209" t="s">
        <v>295</v>
      </c>
      <c r="B81" s="5" t="s">
        <v>416</v>
      </c>
      <c r="C81" s="5"/>
      <c r="D81" s="5"/>
      <c r="E81" s="5"/>
      <c r="F81" s="5"/>
      <c r="G81" s="6"/>
      <c r="H81" s="1919"/>
      <c r="I81" s="1920"/>
    </row>
    <row r="82" spans="1:12" x14ac:dyDescent="0.25">
      <c r="A82" s="209" t="s">
        <v>296</v>
      </c>
      <c r="B82" s="5" t="s">
        <v>412</v>
      </c>
      <c r="C82" s="5"/>
      <c r="D82" s="5"/>
      <c r="E82" s="5"/>
      <c r="F82" s="5"/>
      <c r="G82" s="6"/>
      <c r="H82" s="1919"/>
      <c r="I82" s="1920"/>
    </row>
    <row r="83" spans="1:12" x14ac:dyDescent="0.25">
      <c r="A83" s="209" t="s">
        <v>297</v>
      </c>
      <c r="B83" s="5" t="s">
        <v>413</v>
      </c>
      <c r="C83" s="5"/>
      <c r="D83" s="5"/>
      <c r="E83" s="5"/>
      <c r="F83" s="5"/>
      <c r="G83" s="6"/>
      <c r="H83" s="1919"/>
      <c r="I83" s="1920"/>
    </row>
    <row r="84" spans="1:12" x14ac:dyDescent="0.25">
      <c r="A84" s="209" t="s">
        <v>298</v>
      </c>
      <c r="B84" s="5" t="s">
        <v>325</v>
      </c>
      <c r="C84" s="5"/>
      <c r="D84" s="5"/>
      <c r="E84" s="5"/>
      <c r="F84" s="5"/>
      <c r="G84" s="6"/>
      <c r="H84" s="1919"/>
      <c r="I84" s="1920"/>
    </row>
    <row r="85" spans="1:12" x14ac:dyDescent="0.25">
      <c r="A85" s="209" t="s">
        <v>345</v>
      </c>
      <c r="B85" s="5" t="s">
        <v>338</v>
      </c>
      <c r="C85" s="5"/>
      <c r="D85" s="5"/>
      <c r="E85" s="5"/>
      <c r="F85" s="5"/>
      <c r="G85" s="6"/>
      <c r="H85" s="1919"/>
      <c r="I85" s="1920"/>
    </row>
    <row r="86" spans="1:12" ht="16.5" thickBot="1" x14ac:dyDescent="0.3">
      <c r="A86" s="216" t="s">
        <v>398</v>
      </c>
      <c r="B86" s="217" t="s">
        <v>326</v>
      </c>
      <c r="C86" s="217"/>
      <c r="D86" s="217"/>
      <c r="E86" s="217"/>
      <c r="F86" s="217"/>
      <c r="G86" s="93"/>
      <c r="H86" s="1921"/>
      <c r="I86" s="1922"/>
    </row>
    <row r="87" spans="1:12" x14ac:dyDescent="0.25">
      <c r="A87" s="37"/>
      <c r="B87" s="104"/>
      <c r="C87" s="29"/>
      <c r="D87" s="29"/>
      <c r="E87" s="29"/>
      <c r="F87" s="29"/>
      <c r="G87" s="29"/>
      <c r="H87" s="37"/>
    </row>
    <row r="88" spans="1:12" x14ac:dyDescent="0.25">
      <c r="A88" s="14" t="s">
        <v>414</v>
      </c>
      <c r="C88" s="29"/>
      <c r="D88" s="29"/>
      <c r="E88" s="29"/>
      <c r="F88" s="29"/>
      <c r="G88" s="29"/>
    </row>
    <row r="90" spans="1:12" x14ac:dyDescent="0.25">
      <c r="A90" s="1469" t="s">
        <v>147</v>
      </c>
      <c r="B90" s="1469"/>
      <c r="C90" s="1469"/>
      <c r="D90" s="1469"/>
      <c r="E90" s="1469"/>
      <c r="F90" s="1469"/>
      <c r="G90" s="1469"/>
      <c r="H90" s="1469"/>
      <c r="I90" s="1469"/>
      <c r="J90" s="1469"/>
      <c r="K90" s="1469"/>
      <c r="L90" s="1469"/>
    </row>
    <row r="91" spans="1:12" ht="16.5" thickBot="1" x14ac:dyDescent="0.3"/>
    <row r="92" spans="1:12" x14ac:dyDescent="0.25">
      <c r="A92" s="1863" t="s">
        <v>289</v>
      </c>
      <c r="B92" s="1923" t="s">
        <v>346</v>
      </c>
      <c r="C92" s="1926" t="s">
        <v>336</v>
      </c>
      <c r="D92" s="1927"/>
      <c r="E92" s="1927"/>
      <c r="F92" s="1927"/>
      <c r="G92" s="1927"/>
      <c r="H92" s="1928" t="s">
        <v>418</v>
      </c>
      <c r="I92" s="1927"/>
      <c r="J92" s="1927"/>
      <c r="K92" s="1927"/>
      <c r="L92" s="1929"/>
    </row>
    <row r="93" spans="1:12" x14ac:dyDescent="0.25">
      <c r="A93" s="1864"/>
      <c r="B93" s="1924"/>
      <c r="C93" s="1930" t="s">
        <v>415</v>
      </c>
      <c r="D93" s="1831"/>
      <c r="E93" s="1831"/>
      <c r="F93" s="1831"/>
      <c r="G93" s="1831"/>
      <c r="H93" s="1833" t="s">
        <v>415</v>
      </c>
      <c r="I93" s="1831"/>
      <c r="J93" s="1831"/>
      <c r="K93" s="1831"/>
      <c r="L93" s="1931"/>
    </row>
    <row r="94" spans="1:12" x14ac:dyDescent="0.25">
      <c r="A94" s="1864"/>
      <c r="B94" s="1924"/>
      <c r="C94" s="1567" t="s">
        <v>347</v>
      </c>
      <c r="D94" s="1560"/>
      <c r="E94" s="1560"/>
      <c r="F94" s="1560"/>
      <c r="G94" s="1560"/>
      <c r="H94" s="1578" t="s">
        <v>347</v>
      </c>
      <c r="I94" s="1560"/>
      <c r="J94" s="1560"/>
      <c r="K94" s="1560"/>
      <c r="L94" s="1564"/>
    </row>
    <row r="95" spans="1:12" ht="48" thickBot="1" x14ac:dyDescent="0.3">
      <c r="A95" s="1865"/>
      <c r="B95" s="1925"/>
      <c r="C95" s="121" t="s">
        <v>121</v>
      </c>
      <c r="D95" s="102" t="s">
        <v>122</v>
      </c>
      <c r="E95" s="102" t="s">
        <v>123</v>
      </c>
      <c r="F95" s="102" t="s">
        <v>124</v>
      </c>
      <c r="G95" s="102" t="s">
        <v>120</v>
      </c>
      <c r="H95" s="121" t="s">
        <v>121</v>
      </c>
      <c r="I95" s="102" t="s">
        <v>122</v>
      </c>
      <c r="J95" s="102" t="s">
        <v>123</v>
      </c>
      <c r="K95" s="102" t="s">
        <v>124</v>
      </c>
      <c r="L95" s="103" t="s">
        <v>120</v>
      </c>
    </row>
    <row r="96" spans="1:12" x14ac:dyDescent="0.25">
      <c r="A96" s="110">
        <v>1</v>
      </c>
      <c r="B96" s="110">
        <v>2</v>
      </c>
      <c r="C96" s="107">
        <v>3</v>
      </c>
      <c r="D96" s="108">
        <v>4</v>
      </c>
      <c r="E96" s="108">
        <v>5</v>
      </c>
      <c r="F96" s="108">
        <v>6</v>
      </c>
      <c r="G96" s="108">
        <v>7</v>
      </c>
      <c r="H96" s="107">
        <v>8</v>
      </c>
      <c r="I96" s="108">
        <v>9</v>
      </c>
      <c r="J96" s="108">
        <v>10</v>
      </c>
      <c r="K96" s="108">
        <v>11</v>
      </c>
      <c r="L96" s="297">
        <v>12</v>
      </c>
    </row>
    <row r="97" spans="1:12" ht="16.5" thickBot="1" x14ac:dyDescent="0.3">
      <c r="A97" s="44"/>
      <c r="B97" s="45"/>
      <c r="C97" s="46"/>
      <c r="D97" s="36"/>
      <c r="E97" s="36"/>
      <c r="F97" s="36"/>
      <c r="G97" s="36"/>
      <c r="H97" s="46"/>
      <c r="I97" s="36"/>
      <c r="J97" s="36"/>
      <c r="K97" s="36"/>
      <c r="L97" s="311"/>
    </row>
    <row r="98" spans="1:12" x14ac:dyDescent="0.25">
      <c r="A98" s="30"/>
      <c r="B98" s="105"/>
      <c r="C98" s="105"/>
      <c r="D98" s="105"/>
      <c r="E98" s="105"/>
      <c r="F98" s="105"/>
      <c r="G98" s="105"/>
      <c r="H98" s="105"/>
      <c r="I98" s="105"/>
      <c r="J98" s="105"/>
      <c r="K98" s="105"/>
      <c r="L98" s="105"/>
    </row>
    <row r="99" spans="1:12" x14ac:dyDescent="0.25">
      <c r="A99" s="1" t="s">
        <v>414</v>
      </c>
    </row>
  </sheetData>
  <mergeCells count="43">
    <mergeCell ref="A5:I5"/>
    <mergeCell ref="A16:A18"/>
    <mergeCell ref="B16:B18"/>
    <mergeCell ref="C16:C18"/>
    <mergeCell ref="D16:H16"/>
    <mergeCell ref="A14:I14"/>
    <mergeCell ref="H10:I10"/>
    <mergeCell ref="I16:I18"/>
    <mergeCell ref="A48:B48"/>
    <mergeCell ref="H72:I72"/>
    <mergeCell ref="H73:I73"/>
    <mergeCell ref="H69:I69"/>
    <mergeCell ref="H75:I75"/>
    <mergeCell ref="H76:I76"/>
    <mergeCell ref="H71:I71"/>
    <mergeCell ref="H70:I70"/>
    <mergeCell ref="H74:I74"/>
    <mergeCell ref="A54:I54"/>
    <mergeCell ref="A64:I64"/>
    <mergeCell ref="A55:I55"/>
    <mergeCell ref="A66:A68"/>
    <mergeCell ref="B66:B68"/>
    <mergeCell ref="C66:G66"/>
    <mergeCell ref="H66:I68"/>
    <mergeCell ref="C94:G94"/>
    <mergeCell ref="H94:L94"/>
    <mergeCell ref="A90:L90"/>
    <mergeCell ref="A92:A95"/>
    <mergeCell ref="B92:B95"/>
    <mergeCell ref="C92:G92"/>
    <mergeCell ref="H92:L92"/>
    <mergeCell ref="C93:G93"/>
    <mergeCell ref="H93:L93"/>
    <mergeCell ref="H77:I77"/>
    <mergeCell ref="H86:I86"/>
    <mergeCell ref="H85:I85"/>
    <mergeCell ref="H84:I84"/>
    <mergeCell ref="H83:I83"/>
    <mergeCell ref="H79:I79"/>
    <mergeCell ref="H82:I82"/>
    <mergeCell ref="H81:I81"/>
    <mergeCell ref="H78:I78"/>
    <mergeCell ref="H80:I80"/>
  </mergeCells>
  <phoneticPr fontId="0" type="noConversion"/>
  <pageMargins left="0.7" right="0.7" top="0.75" bottom="0.75" header="0.3" footer="0.3"/>
  <pageSetup paperSize="9" scale="58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N109"/>
  <sheetViews>
    <sheetView topLeftCell="A16" zoomScale="75" zoomScaleNormal="75" workbookViewId="0">
      <selection activeCell="AH23" sqref="AH23:AH25"/>
    </sheetView>
  </sheetViews>
  <sheetFormatPr defaultColWidth="9" defaultRowHeight="15.75" x14ac:dyDescent="0.25"/>
  <cols>
    <col min="1" max="1" width="6.125" style="1" customWidth="1"/>
    <col min="2" max="2" width="47.25" style="1" customWidth="1"/>
    <col min="3" max="3" width="5.625" style="1" customWidth="1"/>
    <col min="4" max="4" width="6.5" style="1" customWidth="1"/>
    <col min="5" max="5" width="4.625" style="1" customWidth="1"/>
    <col min="6" max="6" width="6" style="1" customWidth="1"/>
    <col min="7" max="7" width="7.125" style="17" customWidth="1"/>
    <col min="8" max="8" width="9" style="742"/>
    <col min="9" max="9" width="19" style="742" customWidth="1"/>
    <col min="10" max="10" width="19.375" style="742" customWidth="1"/>
    <col min="11" max="11" width="8" style="17" customWidth="1"/>
    <col min="12" max="12" width="6.875" style="1" customWidth="1"/>
    <col min="13" max="13" width="5.5" style="1" customWidth="1"/>
    <col min="14" max="14" width="32" style="17" customWidth="1"/>
    <col min="15" max="15" width="12.25" style="1" customWidth="1"/>
    <col min="16" max="16" width="5.25" style="17" customWidth="1"/>
    <col min="17" max="17" width="10.5" style="1" customWidth="1"/>
    <col min="18" max="18" width="9.125" style="1" customWidth="1"/>
    <col min="19" max="19" width="9.875" style="17" customWidth="1"/>
    <col min="20" max="20" width="9.375" style="17" customWidth="1"/>
    <col min="21" max="21" width="9.25" style="17" customWidth="1"/>
    <col min="22" max="22" width="6.375" style="1" customWidth="1"/>
    <col min="23" max="23" width="6.25" style="1" customWidth="1"/>
    <col min="24" max="24" width="5.125" style="1" customWidth="1"/>
    <col min="25" max="25" width="6.5" style="1" customWidth="1"/>
    <col min="26" max="26" width="9.375" style="763" customWidth="1"/>
    <col min="27" max="27" width="8.75" style="744" customWidth="1"/>
    <col min="28" max="28" width="22.125" style="744" customWidth="1"/>
    <col min="29" max="29" width="8.125" style="763" customWidth="1"/>
    <col min="30" max="31" width="8.75" style="1" customWidth="1"/>
    <col min="32" max="32" width="6.25" style="1" customWidth="1"/>
    <col min="33" max="33" width="19.125" style="1" customWidth="1"/>
    <col min="34" max="34" width="9.875" style="295" customWidth="1"/>
    <col min="35" max="35" width="7.25" style="1" customWidth="1"/>
    <col min="36" max="36" width="11.375" style="1" customWidth="1"/>
    <col min="37" max="37" width="9" style="1" customWidth="1"/>
    <col min="38" max="16384" width="9" style="1"/>
  </cols>
  <sheetData>
    <row r="2" spans="1:35" x14ac:dyDescent="0.25">
      <c r="AH2" s="864"/>
      <c r="AI2" s="4" t="s">
        <v>813</v>
      </c>
    </row>
    <row r="3" spans="1:35" x14ac:dyDescent="0.25">
      <c r="AH3" s="864"/>
      <c r="AI3" s="4" t="s">
        <v>595</v>
      </c>
    </row>
    <row r="4" spans="1:35" x14ac:dyDescent="0.25">
      <c r="AH4" s="864"/>
      <c r="AI4" s="4" t="s">
        <v>848</v>
      </c>
    </row>
    <row r="5" spans="1:35" hidden="1" x14ac:dyDescent="0.25">
      <c r="AH5" s="864"/>
    </row>
    <row r="6" spans="1:35" hidden="1" x14ac:dyDescent="0.25">
      <c r="A6" s="1469"/>
      <c r="B6" s="1469"/>
      <c r="C6" s="1469"/>
      <c r="D6" s="1469"/>
      <c r="E6" s="1469"/>
      <c r="F6" s="1469"/>
      <c r="G6" s="1469"/>
      <c r="H6" s="1469"/>
      <c r="I6" s="1469"/>
      <c r="J6" s="1469"/>
      <c r="K6" s="1469"/>
      <c r="L6" s="1469"/>
      <c r="M6" s="1469"/>
      <c r="N6" s="1469"/>
      <c r="O6" s="1469"/>
      <c r="P6" s="1469"/>
      <c r="Q6" s="1469"/>
      <c r="R6" s="1469"/>
      <c r="S6" s="1469"/>
      <c r="T6" s="1469"/>
      <c r="U6" s="1469"/>
      <c r="V6" s="861"/>
      <c r="W6" s="861"/>
      <c r="X6" s="861"/>
      <c r="Y6" s="861"/>
      <c r="AH6" s="864"/>
    </row>
    <row r="7" spans="1:35" x14ac:dyDescent="0.25">
      <c r="AH7" s="864"/>
    </row>
    <row r="8" spans="1:35" x14ac:dyDescent="0.25">
      <c r="AG8" s="16"/>
      <c r="AH8" s="861"/>
      <c r="AI8" s="871" t="s">
        <v>855</v>
      </c>
    </row>
    <row r="9" spans="1:35" x14ac:dyDescent="0.25">
      <c r="AG9" s="864" t="s">
        <v>196</v>
      </c>
      <c r="AH9" s="864"/>
      <c r="AI9" s="4"/>
    </row>
    <row r="10" spans="1:35" x14ac:dyDescent="0.25">
      <c r="AH10" s="864"/>
      <c r="AI10" s="4"/>
    </row>
    <row r="11" spans="1:35" x14ac:dyDescent="0.25">
      <c r="AG11" s="1476" t="s">
        <v>261</v>
      </c>
      <c r="AH11" s="1476"/>
      <c r="AI11" s="1476"/>
    </row>
    <row r="12" spans="1:35" x14ac:dyDescent="0.25">
      <c r="AH12" s="864"/>
      <c r="AI12" s="4" t="s">
        <v>1011</v>
      </c>
    </row>
    <row r="13" spans="1:35" x14ac:dyDescent="0.25">
      <c r="A13" s="1469" t="s">
        <v>889</v>
      </c>
      <c r="B13" s="1469"/>
      <c r="C13" s="1469"/>
      <c r="D13" s="1469"/>
      <c r="E13" s="1469"/>
      <c r="F13" s="1469"/>
      <c r="G13" s="1469"/>
      <c r="H13" s="1469"/>
      <c r="I13" s="1469"/>
      <c r="J13" s="1469"/>
      <c r="K13" s="1469"/>
      <c r="L13" s="1469"/>
      <c r="M13" s="1469"/>
      <c r="N13" s="1469"/>
      <c r="O13" s="1469"/>
      <c r="P13" s="1469"/>
      <c r="Q13" s="1469"/>
      <c r="R13" s="1469"/>
      <c r="S13" s="1469"/>
      <c r="T13" s="1469"/>
      <c r="U13" s="1469"/>
      <c r="AH13" s="864"/>
      <c r="AI13" s="4" t="s">
        <v>600</v>
      </c>
    </row>
    <row r="14" spans="1:35" x14ac:dyDescent="0.25">
      <c r="A14" s="861"/>
      <c r="B14" s="861"/>
      <c r="C14" s="861"/>
      <c r="D14" s="861"/>
      <c r="E14" s="861"/>
      <c r="F14" s="861"/>
      <c r="G14" s="547"/>
      <c r="H14" s="743"/>
      <c r="I14" s="743"/>
      <c r="J14" s="743"/>
      <c r="K14" s="547"/>
      <c r="L14" s="861"/>
      <c r="M14" s="861"/>
      <c r="N14" s="547"/>
      <c r="O14" s="861"/>
      <c r="P14" s="547"/>
      <c r="Q14" s="861"/>
      <c r="R14" s="861"/>
      <c r="S14" s="861"/>
      <c r="T14" s="861"/>
      <c r="U14" s="861"/>
      <c r="AH14" s="864"/>
      <c r="AI14" s="4"/>
    </row>
    <row r="15" spans="1:35" x14ac:dyDescent="0.25">
      <c r="AH15" s="864"/>
      <c r="AI15" s="4"/>
    </row>
    <row r="16" spans="1:35" ht="27.75" customHeight="1" x14ac:dyDescent="0.25">
      <c r="A16" s="1470" t="s">
        <v>305</v>
      </c>
      <c r="B16" s="1470" t="s">
        <v>789</v>
      </c>
      <c r="C16" s="1475" t="s">
        <v>858</v>
      </c>
      <c r="D16" s="1475"/>
      <c r="E16" s="1475"/>
      <c r="F16" s="1475"/>
      <c r="G16" s="1475"/>
      <c r="H16" s="1475"/>
      <c r="I16" s="1475"/>
      <c r="J16" s="1475"/>
      <c r="K16" s="1475"/>
      <c r="L16" s="1475"/>
      <c r="M16" s="1475"/>
      <c r="N16" s="1475"/>
      <c r="O16" s="1475"/>
      <c r="P16" s="1475"/>
      <c r="Q16" s="1470" t="s">
        <v>790</v>
      </c>
      <c r="R16" s="1470"/>
      <c r="S16" s="1470"/>
      <c r="T16" s="1470"/>
      <c r="U16" s="1470"/>
      <c r="V16" s="1617" t="s">
        <v>859</v>
      </c>
      <c r="W16" s="1617"/>
      <c r="X16" s="1617"/>
      <c r="Y16" s="1617"/>
      <c r="Z16" s="1617"/>
      <c r="AA16" s="1617"/>
      <c r="AB16" s="1617"/>
      <c r="AC16" s="1617"/>
      <c r="AD16" s="1617"/>
      <c r="AE16" s="1617"/>
      <c r="AF16" s="1617"/>
      <c r="AG16" s="1617"/>
      <c r="AH16" s="1617"/>
      <c r="AI16" s="1617"/>
    </row>
    <row r="17" spans="1:40" ht="36" customHeight="1" x14ac:dyDescent="0.25">
      <c r="A17" s="1470"/>
      <c r="B17" s="1470"/>
      <c r="C17" s="1470" t="s">
        <v>126</v>
      </c>
      <c r="D17" s="1470"/>
      <c r="E17" s="1470"/>
      <c r="F17" s="1470"/>
      <c r="G17" s="1617" t="s">
        <v>792</v>
      </c>
      <c r="H17" s="1617"/>
      <c r="I17" s="1617"/>
      <c r="J17" s="1617"/>
      <c r="K17" s="1618" t="s">
        <v>793</v>
      </c>
      <c r="L17" s="1618"/>
      <c r="M17" s="1618"/>
      <c r="N17" s="1618"/>
      <c r="O17" s="1618"/>
      <c r="P17" s="1618" t="s">
        <v>878</v>
      </c>
      <c r="Q17" s="1470"/>
      <c r="R17" s="1470"/>
      <c r="S17" s="1470"/>
      <c r="T17" s="1470"/>
      <c r="U17" s="1470"/>
      <c r="V17" s="1619" t="s">
        <v>126</v>
      </c>
      <c r="W17" s="1619"/>
      <c r="X17" s="1619"/>
      <c r="Y17" s="1619"/>
      <c r="Z17" s="1617" t="s">
        <v>792</v>
      </c>
      <c r="AA17" s="1617"/>
      <c r="AB17" s="1617"/>
      <c r="AC17" s="1617"/>
      <c r="AD17" s="1617" t="s">
        <v>793</v>
      </c>
      <c r="AE17" s="1617"/>
      <c r="AF17" s="1617"/>
      <c r="AG17" s="1617"/>
      <c r="AH17" s="1617"/>
      <c r="AI17" s="1614" t="s">
        <v>879</v>
      </c>
    </row>
    <row r="18" spans="1:40" ht="66" customHeight="1" x14ac:dyDescent="0.25">
      <c r="A18" s="862"/>
      <c r="B18" s="862"/>
      <c r="C18" s="422" t="s">
        <v>794</v>
      </c>
      <c r="D18" s="425" t="s">
        <v>795</v>
      </c>
      <c r="E18" s="424" t="s">
        <v>127</v>
      </c>
      <c r="F18" s="424" t="s">
        <v>131</v>
      </c>
      <c r="G18" s="629" t="s">
        <v>794</v>
      </c>
      <c r="H18" s="760" t="s">
        <v>795</v>
      </c>
      <c r="I18" s="760" t="s">
        <v>796</v>
      </c>
      <c r="J18" s="760" t="s">
        <v>797</v>
      </c>
      <c r="K18" s="631" t="s">
        <v>798</v>
      </c>
      <c r="L18" s="630" t="s">
        <v>795</v>
      </c>
      <c r="M18" s="632" t="s">
        <v>799</v>
      </c>
      <c r="N18" s="633" t="s">
        <v>800</v>
      </c>
      <c r="O18" s="630" t="s">
        <v>801</v>
      </c>
      <c r="P18" s="1618"/>
      <c r="Q18" s="303" t="s">
        <v>802</v>
      </c>
      <c r="R18" s="303" t="s">
        <v>803</v>
      </c>
      <c r="S18" s="303" t="s">
        <v>804</v>
      </c>
      <c r="T18" s="303" t="s">
        <v>805</v>
      </c>
      <c r="U18" s="303" t="s">
        <v>806</v>
      </c>
      <c r="V18" s="781" t="s">
        <v>794</v>
      </c>
      <c r="W18" s="782" t="s">
        <v>130</v>
      </c>
      <c r="X18" s="762" t="s">
        <v>127</v>
      </c>
      <c r="Y18" s="762" t="s">
        <v>132</v>
      </c>
      <c r="Z18" s="781" t="s">
        <v>794</v>
      </c>
      <c r="AA18" s="761" t="s">
        <v>795</v>
      </c>
      <c r="AB18" s="761" t="s">
        <v>796</v>
      </c>
      <c r="AC18" s="761" t="s">
        <v>797</v>
      </c>
      <c r="AD18" s="783" t="s">
        <v>798</v>
      </c>
      <c r="AE18" s="761" t="s">
        <v>795</v>
      </c>
      <c r="AF18" s="784" t="s">
        <v>799</v>
      </c>
      <c r="AG18" s="783" t="s">
        <v>800</v>
      </c>
      <c r="AH18" s="761" t="s">
        <v>801</v>
      </c>
      <c r="AI18" s="1615"/>
    </row>
    <row r="19" spans="1:40" ht="17.25" customHeight="1" x14ac:dyDescent="0.25">
      <c r="A19" s="882"/>
      <c r="B19" s="882" t="s">
        <v>830</v>
      </c>
      <c r="C19" s="885"/>
      <c r="D19" s="886"/>
      <c r="E19" s="887"/>
      <c r="F19" s="887"/>
      <c r="G19" s="887"/>
      <c r="H19" s="888"/>
      <c r="I19" s="888"/>
      <c r="J19" s="883">
        <f>J20+J42</f>
        <v>0</v>
      </c>
      <c r="K19" s="883"/>
      <c r="L19" s="883"/>
      <c r="M19" s="883"/>
      <c r="N19" s="883"/>
      <c r="O19" s="883">
        <f>O20+O42</f>
        <v>0</v>
      </c>
      <c r="P19" s="883"/>
      <c r="Q19" s="883">
        <f t="shared" ref="Q19:Q34" si="0">SUM(R19:U19)</f>
        <v>191.84</v>
      </c>
      <c r="R19" s="883">
        <f>R20+R42+R85</f>
        <v>0</v>
      </c>
      <c r="S19" s="883">
        <f>S20+S42+S85</f>
        <v>40.945999999999998</v>
      </c>
      <c r="T19" s="883">
        <f>T20+T42+T85</f>
        <v>137.124</v>
      </c>
      <c r="U19" s="883">
        <f>U20+U42+U85</f>
        <v>13.77</v>
      </c>
      <c r="V19" s="883"/>
      <c r="W19" s="883"/>
      <c r="X19" s="883"/>
      <c r="Y19" s="883"/>
      <c r="Z19" s="883"/>
      <c r="AA19" s="883"/>
      <c r="AB19" s="883"/>
      <c r="AC19" s="883">
        <f>AC20+AC42</f>
        <v>15.819999999999999</v>
      </c>
      <c r="AD19" s="883"/>
      <c r="AE19" s="883"/>
      <c r="AF19" s="883"/>
      <c r="AG19" s="883"/>
      <c r="AH19" s="883">
        <v>53.597000000000001</v>
      </c>
      <c r="AI19" s="883"/>
    </row>
    <row r="20" spans="1:40" x14ac:dyDescent="0.25">
      <c r="A20" s="1530" t="s">
        <v>291</v>
      </c>
      <c r="B20" s="1531" t="s">
        <v>897</v>
      </c>
      <c r="C20" s="1585"/>
      <c r="D20" s="1585"/>
      <c r="E20" s="1585"/>
      <c r="F20" s="1585"/>
      <c r="G20" s="1594"/>
      <c r="H20" s="1585"/>
      <c r="I20" s="1585"/>
      <c r="J20" s="1609">
        <f>J23</f>
        <v>0</v>
      </c>
      <c r="K20" s="1594"/>
      <c r="L20" s="1594"/>
      <c r="M20" s="1594"/>
      <c r="N20" s="1594"/>
      <c r="O20" s="1594">
        <f>O23</f>
        <v>0</v>
      </c>
      <c r="P20" s="1594"/>
      <c r="Q20" s="1582">
        <f t="shared" si="0"/>
        <v>21.885999999999999</v>
      </c>
      <c r="R20" s="1582">
        <f>R23+R39</f>
        <v>0</v>
      </c>
      <c r="S20" s="1582">
        <f>S23+S39</f>
        <v>9.7169999999999987</v>
      </c>
      <c r="T20" s="1582">
        <f>T23+T39</f>
        <v>12.169</v>
      </c>
      <c r="U20" s="1582">
        <f>U23+U39</f>
        <v>0</v>
      </c>
      <c r="V20" s="1585"/>
      <c r="W20" s="1585"/>
      <c r="X20" s="1585"/>
      <c r="Y20" s="1585"/>
      <c r="Z20" s="1603"/>
      <c r="AA20" s="1603"/>
      <c r="AB20" s="1603"/>
      <c r="AC20" s="1600">
        <f>AC23</f>
        <v>0</v>
      </c>
      <c r="AD20" s="1603"/>
      <c r="AE20" s="1603"/>
      <c r="AF20" s="1603"/>
      <c r="AG20" s="1603"/>
      <c r="AH20" s="1600">
        <f>AH23</f>
        <v>0.6</v>
      </c>
      <c r="AI20" s="1603"/>
      <c r="AJ20" s="767"/>
      <c r="AK20" s="767"/>
    </row>
    <row r="21" spans="1:40" x14ac:dyDescent="0.25">
      <c r="A21" s="1530"/>
      <c r="B21" s="1531"/>
      <c r="C21" s="1586"/>
      <c r="D21" s="1586"/>
      <c r="E21" s="1586"/>
      <c r="F21" s="1586"/>
      <c r="G21" s="1595"/>
      <c r="H21" s="1586"/>
      <c r="I21" s="1586"/>
      <c r="J21" s="1610"/>
      <c r="K21" s="1595"/>
      <c r="L21" s="1595"/>
      <c r="M21" s="1595"/>
      <c r="N21" s="1595"/>
      <c r="O21" s="1595"/>
      <c r="P21" s="1595"/>
      <c r="Q21" s="1583"/>
      <c r="R21" s="1583"/>
      <c r="S21" s="1583"/>
      <c r="T21" s="1583"/>
      <c r="U21" s="1583"/>
      <c r="V21" s="1586"/>
      <c r="W21" s="1586"/>
      <c r="X21" s="1586"/>
      <c r="Y21" s="1586"/>
      <c r="Z21" s="1604"/>
      <c r="AA21" s="1604"/>
      <c r="AB21" s="1604"/>
      <c r="AC21" s="1601"/>
      <c r="AD21" s="1604"/>
      <c r="AE21" s="1604"/>
      <c r="AF21" s="1604"/>
      <c r="AG21" s="1604"/>
      <c r="AH21" s="1601"/>
      <c r="AI21" s="1604"/>
      <c r="AJ21" s="767"/>
      <c r="AK21" s="767"/>
    </row>
    <row r="22" spans="1:40" x14ac:dyDescent="0.25">
      <c r="A22" s="1530"/>
      <c r="B22" s="1531"/>
      <c r="C22" s="1587"/>
      <c r="D22" s="1587"/>
      <c r="E22" s="1587"/>
      <c r="F22" s="1587"/>
      <c r="G22" s="1596"/>
      <c r="H22" s="1587"/>
      <c r="I22" s="1587"/>
      <c r="J22" s="1611"/>
      <c r="K22" s="1596"/>
      <c r="L22" s="1596"/>
      <c r="M22" s="1596"/>
      <c r="N22" s="1596"/>
      <c r="O22" s="1596"/>
      <c r="P22" s="1596"/>
      <c r="Q22" s="1584"/>
      <c r="R22" s="1584"/>
      <c r="S22" s="1584"/>
      <c r="T22" s="1584"/>
      <c r="U22" s="1584"/>
      <c r="V22" s="1587"/>
      <c r="W22" s="1587"/>
      <c r="X22" s="1587"/>
      <c r="Y22" s="1587"/>
      <c r="Z22" s="1605"/>
      <c r="AA22" s="1605"/>
      <c r="AB22" s="1605"/>
      <c r="AC22" s="1602"/>
      <c r="AD22" s="1605"/>
      <c r="AE22" s="1605"/>
      <c r="AF22" s="1605"/>
      <c r="AG22" s="1605"/>
      <c r="AH22" s="1602"/>
      <c r="AI22" s="1605"/>
      <c r="AJ22" s="767"/>
      <c r="AK22" s="773"/>
      <c r="AL22" s="608"/>
      <c r="AM22" s="608"/>
      <c r="AN22" s="608"/>
    </row>
    <row r="23" spans="1:40" x14ac:dyDescent="0.25">
      <c r="A23" s="1532" t="s">
        <v>898</v>
      </c>
      <c r="B23" s="1533" t="s">
        <v>424</v>
      </c>
      <c r="C23" s="1585"/>
      <c r="D23" s="1585"/>
      <c r="E23" s="1585"/>
      <c r="F23" s="1585"/>
      <c r="G23" s="1594"/>
      <c r="H23" s="1585"/>
      <c r="I23" s="1585"/>
      <c r="J23" s="1606">
        <f>SUM(J30:J37)</f>
        <v>0</v>
      </c>
      <c r="K23" s="1594"/>
      <c r="L23" s="1594"/>
      <c r="M23" s="1594"/>
      <c r="N23" s="1594"/>
      <c r="O23" s="1594">
        <v>0</v>
      </c>
      <c r="P23" s="1594"/>
      <c r="Q23" s="1582">
        <f t="shared" si="0"/>
        <v>16.623000000000001</v>
      </c>
      <c r="R23" s="1582">
        <f>SUM(R30:R37)</f>
        <v>0</v>
      </c>
      <c r="S23" s="1582">
        <f>SUM(S30:S37)</f>
        <v>4.4539999999999997</v>
      </c>
      <c r="T23" s="1582">
        <f>SUM(T30:T37)</f>
        <v>12.169</v>
      </c>
      <c r="U23" s="1582">
        <f>SUM(U30:U37)</f>
        <v>0</v>
      </c>
      <c r="V23" s="1585"/>
      <c r="W23" s="1585"/>
      <c r="X23" s="1585"/>
      <c r="Y23" s="1585"/>
      <c r="Z23" s="1585"/>
      <c r="AA23" s="1585"/>
      <c r="AB23" s="1585"/>
      <c r="AC23" s="1600">
        <f>SUM(AC30:AC37)</f>
        <v>0</v>
      </c>
      <c r="AD23" s="1603"/>
      <c r="AE23" s="1603"/>
      <c r="AF23" s="1603"/>
      <c r="AG23" s="1603"/>
      <c r="AH23" s="1600">
        <f>SUM(AH30:AH37)</f>
        <v>0.6</v>
      </c>
      <c r="AI23" s="1603"/>
      <c r="AJ23" s="767"/>
      <c r="AK23" s="773"/>
      <c r="AL23" s="608"/>
      <c r="AM23" s="608"/>
      <c r="AN23" s="608"/>
    </row>
    <row r="24" spans="1:40" x14ac:dyDescent="0.25">
      <c r="A24" s="1532"/>
      <c r="B24" s="1533"/>
      <c r="C24" s="1586"/>
      <c r="D24" s="1586"/>
      <c r="E24" s="1586"/>
      <c r="F24" s="1586"/>
      <c r="G24" s="1595"/>
      <c r="H24" s="1586"/>
      <c r="I24" s="1586"/>
      <c r="J24" s="1607"/>
      <c r="K24" s="1595"/>
      <c r="L24" s="1595"/>
      <c r="M24" s="1595"/>
      <c r="N24" s="1595"/>
      <c r="O24" s="1595"/>
      <c r="P24" s="1595"/>
      <c r="Q24" s="1583"/>
      <c r="R24" s="1583"/>
      <c r="S24" s="1583"/>
      <c r="T24" s="1583"/>
      <c r="U24" s="1583"/>
      <c r="V24" s="1586"/>
      <c r="W24" s="1586"/>
      <c r="X24" s="1586"/>
      <c r="Y24" s="1586"/>
      <c r="Z24" s="1586"/>
      <c r="AA24" s="1586"/>
      <c r="AB24" s="1586"/>
      <c r="AC24" s="1601"/>
      <c r="AD24" s="1604"/>
      <c r="AE24" s="1604"/>
      <c r="AF24" s="1604"/>
      <c r="AG24" s="1604"/>
      <c r="AH24" s="1601"/>
      <c r="AI24" s="1604"/>
      <c r="AJ24" s="776"/>
      <c r="AK24" s="773"/>
      <c r="AL24" s="608"/>
      <c r="AM24" s="608"/>
      <c r="AN24" s="608"/>
    </row>
    <row r="25" spans="1:40" x14ac:dyDescent="0.25">
      <c r="A25" s="1532"/>
      <c r="B25" s="1533"/>
      <c r="C25" s="1587"/>
      <c r="D25" s="1587"/>
      <c r="E25" s="1587"/>
      <c r="F25" s="1587"/>
      <c r="G25" s="1596"/>
      <c r="H25" s="1587"/>
      <c r="I25" s="1587"/>
      <c r="J25" s="1608"/>
      <c r="K25" s="1596"/>
      <c r="L25" s="1596"/>
      <c r="M25" s="1596"/>
      <c r="N25" s="1596"/>
      <c r="O25" s="1596"/>
      <c r="P25" s="1596"/>
      <c r="Q25" s="1584"/>
      <c r="R25" s="1584"/>
      <c r="S25" s="1584"/>
      <c r="T25" s="1584"/>
      <c r="U25" s="1584"/>
      <c r="V25" s="1587"/>
      <c r="W25" s="1587"/>
      <c r="X25" s="1587"/>
      <c r="Y25" s="1587"/>
      <c r="Z25" s="1587"/>
      <c r="AA25" s="1587"/>
      <c r="AB25" s="1587"/>
      <c r="AC25" s="1602"/>
      <c r="AD25" s="1605"/>
      <c r="AE25" s="1605"/>
      <c r="AF25" s="1605"/>
      <c r="AG25" s="1605"/>
      <c r="AH25" s="1602"/>
      <c r="AI25" s="1605"/>
      <c r="AJ25" s="776"/>
      <c r="AK25" s="773"/>
      <c r="AL25" s="608"/>
      <c r="AM25" s="608"/>
      <c r="AN25" s="608"/>
    </row>
    <row r="26" spans="1:40" x14ac:dyDescent="0.25">
      <c r="A26" s="998"/>
      <c r="B26" s="999"/>
      <c r="C26" s="1000"/>
      <c r="D26" s="1000"/>
      <c r="E26" s="1000"/>
      <c r="F26" s="1000"/>
      <c r="G26" s="1001"/>
      <c r="H26" s="1000"/>
      <c r="I26" s="1000"/>
      <c r="J26" s="1005"/>
      <c r="K26" s="1001"/>
      <c r="L26" s="1001"/>
      <c r="M26" s="1001"/>
      <c r="N26" s="1001"/>
      <c r="O26" s="1001"/>
      <c r="P26" s="1001"/>
      <c r="Q26" s="1002"/>
      <c r="R26" s="1002"/>
      <c r="S26" s="1002"/>
      <c r="T26" s="1002"/>
      <c r="U26" s="1002"/>
      <c r="V26" s="1000"/>
      <c r="W26" s="1000"/>
      <c r="X26" s="1000"/>
      <c r="Y26" s="1000"/>
      <c r="Z26" s="1000"/>
      <c r="AA26" s="1000"/>
      <c r="AB26" s="1000"/>
      <c r="AC26" s="1003"/>
      <c r="AD26" s="1004"/>
      <c r="AE26" s="1004"/>
      <c r="AF26" s="1004"/>
      <c r="AG26" s="1004"/>
      <c r="AH26" s="1003"/>
      <c r="AI26" s="1004"/>
      <c r="AJ26" s="776"/>
      <c r="AK26" s="773"/>
      <c r="AL26" s="608"/>
      <c r="AM26" s="608"/>
      <c r="AN26" s="608"/>
    </row>
    <row r="27" spans="1:40" x14ac:dyDescent="0.25">
      <c r="A27" s="1496" t="s">
        <v>1009</v>
      </c>
      <c r="B27" s="1579" t="s">
        <v>1010</v>
      </c>
      <c r="C27" s="1000"/>
      <c r="D27" s="1000"/>
      <c r="E27" s="1000"/>
      <c r="F27" s="1000"/>
      <c r="G27" s="1001"/>
      <c r="H27" s="1000"/>
      <c r="I27" s="1000"/>
      <c r="J27" s="1005"/>
      <c r="K27" s="1001"/>
      <c r="L27" s="1001"/>
      <c r="M27" s="1001"/>
      <c r="N27" s="1001"/>
      <c r="O27" s="1001"/>
      <c r="P27" s="1001"/>
      <c r="Q27" s="1582">
        <f>SUM(R27:U29)</f>
        <v>16.623000000000001</v>
      </c>
      <c r="R27" s="1582">
        <f>SUM(R30:R37)</f>
        <v>0</v>
      </c>
      <c r="S27" s="1582">
        <f>SUM(S30:S37)</f>
        <v>4.4539999999999997</v>
      </c>
      <c r="T27" s="1582">
        <f>SUM(T30:T37)</f>
        <v>12.169</v>
      </c>
      <c r="U27" s="1582">
        <f>SUM(U30:U37)</f>
        <v>0</v>
      </c>
      <c r="V27" s="1000"/>
      <c r="W27" s="1000"/>
      <c r="X27" s="1000"/>
      <c r="Y27" s="1000"/>
      <c r="Z27" s="1000"/>
      <c r="AA27" s="1000"/>
      <c r="AB27" s="1000"/>
      <c r="AC27" s="1003"/>
      <c r="AD27" s="1004"/>
      <c r="AE27" s="1004"/>
      <c r="AF27" s="1004"/>
      <c r="AG27" s="1004"/>
      <c r="AH27" s="1003"/>
      <c r="AI27" s="1004"/>
      <c r="AJ27" s="776"/>
      <c r="AK27" s="773"/>
      <c r="AL27" s="608"/>
      <c r="AM27" s="608"/>
      <c r="AN27" s="608"/>
    </row>
    <row r="28" spans="1:40" x14ac:dyDescent="0.25">
      <c r="A28" s="1497"/>
      <c r="B28" s="1580"/>
      <c r="C28" s="1000"/>
      <c r="D28" s="1000"/>
      <c r="E28" s="1000"/>
      <c r="F28" s="1000"/>
      <c r="G28" s="1001"/>
      <c r="H28" s="1000"/>
      <c r="I28" s="1000"/>
      <c r="J28" s="1005"/>
      <c r="K28" s="1001"/>
      <c r="L28" s="1001"/>
      <c r="M28" s="1001"/>
      <c r="N28" s="1001"/>
      <c r="O28" s="1001"/>
      <c r="P28" s="1001"/>
      <c r="Q28" s="1583"/>
      <c r="R28" s="1583"/>
      <c r="S28" s="1583"/>
      <c r="T28" s="1583"/>
      <c r="U28" s="1583"/>
      <c r="V28" s="1000"/>
      <c r="W28" s="1000"/>
      <c r="X28" s="1000"/>
      <c r="Y28" s="1000"/>
      <c r="Z28" s="1000"/>
      <c r="AA28" s="1000"/>
      <c r="AB28" s="1000"/>
      <c r="AC28" s="1003"/>
      <c r="AD28" s="1004"/>
      <c r="AE28" s="1004"/>
      <c r="AF28" s="1004"/>
      <c r="AG28" s="1004"/>
      <c r="AH28" s="1003"/>
      <c r="AI28" s="1004"/>
      <c r="AJ28" s="776"/>
      <c r="AK28" s="773"/>
      <c r="AL28" s="608"/>
      <c r="AM28" s="608"/>
      <c r="AN28" s="608"/>
    </row>
    <row r="29" spans="1:40" x14ac:dyDescent="0.25">
      <c r="A29" s="1498"/>
      <c r="B29" s="1581"/>
      <c r="C29" s="1000"/>
      <c r="D29" s="1000"/>
      <c r="E29" s="1000"/>
      <c r="F29" s="1000"/>
      <c r="G29" s="1001"/>
      <c r="H29" s="1000"/>
      <c r="I29" s="1000"/>
      <c r="J29" s="1005"/>
      <c r="K29" s="1001"/>
      <c r="L29" s="1001"/>
      <c r="M29" s="1001"/>
      <c r="N29" s="1001"/>
      <c r="O29" s="1001"/>
      <c r="P29" s="1001"/>
      <c r="Q29" s="1584"/>
      <c r="R29" s="1584"/>
      <c r="S29" s="1584"/>
      <c r="T29" s="1584"/>
      <c r="U29" s="1584"/>
      <c r="V29" s="1000"/>
      <c r="W29" s="1000"/>
      <c r="X29" s="1000"/>
      <c r="Y29" s="1000"/>
      <c r="Z29" s="1000"/>
      <c r="AA29" s="1000"/>
      <c r="AB29" s="1000"/>
      <c r="AC29" s="1003"/>
      <c r="AD29" s="1004"/>
      <c r="AE29" s="1004"/>
      <c r="AF29" s="1004"/>
      <c r="AG29" s="1004"/>
      <c r="AH29" s="1003"/>
      <c r="AI29" s="1004"/>
      <c r="AJ29" s="776"/>
      <c r="AK29" s="773"/>
      <c r="AL29" s="608"/>
      <c r="AM29" s="608"/>
      <c r="AN29" s="608"/>
    </row>
    <row r="30" spans="1:40" ht="31.5" x14ac:dyDescent="0.25">
      <c r="A30" s="877" t="s">
        <v>571</v>
      </c>
      <c r="B30" s="5" t="s">
        <v>900</v>
      </c>
      <c r="C30" s="770"/>
      <c r="D30" s="770"/>
      <c r="E30" s="770"/>
      <c r="F30" s="770"/>
      <c r="G30" s="771">
        <v>2005</v>
      </c>
      <c r="H30" s="875">
        <v>13</v>
      </c>
      <c r="I30" s="768"/>
      <c r="J30" s="769"/>
      <c r="K30" s="770"/>
      <c r="L30" s="770"/>
      <c r="M30" s="770"/>
      <c r="N30" s="770"/>
      <c r="O30" s="770"/>
      <c r="P30" s="771">
        <v>19</v>
      </c>
      <c r="Q30" s="772">
        <f t="shared" si="0"/>
        <v>11.790000000000001</v>
      </c>
      <c r="R30" s="772"/>
      <c r="S30" s="772">
        <v>2.964</v>
      </c>
      <c r="T30" s="772">
        <v>8.8260000000000005</v>
      </c>
      <c r="U30" s="771"/>
      <c r="V30" s="768"/>
      <c r="W30" s="768"/>
      <c r="X30" s="768"/>
      <c r="Y30" s="768"/>
      <c r="Z30" s="768"/>
      <c r="AA30" s="768"/>
      <c r="AB30" s="824"/>
      <c r="AC30" s="766"/>
      <c r="AD30" s="766"/>
      <c r="AE30" s="766"/>
      <c r="AF30" s="766"/>
      <c r="AG30" s="766"/>
      <c r="AH30" s="766"/>
      <c r="AI30" s="766">
        <v>19</v>
      </c>
      <c r="AJ30" s="776"/>
      <c r="AK30" s="773"/>
      <c r="AL30" s="619"/>
      <c r="AM30" s="619"/>
      <c r="AN30" s="608"/>
    </row>
    <row r="31" spans="1:40" ht="31.5" x14ac:dyDescent="0.25">
      <c r="A31" s="877" t="s">
        <v>572</v>
      </c>
      <c r="B31" s="738" t="s">
        <v>902</v>
      </c>
      <c r="C31" s="770"/>
      <c r="D31" s="770"/>
      <c r="E31" s="770"/>
      <c r="F31" s="770"/>
      <c r="G31" s="771">
        <v>1994</v>
      </c>
      <c r="H31" s="875">
        <v>13</v>
      </c>
      <c r="I31" s="768"/>
      <c r="J31" s="769"/>
      <c r="K31" s="770"/>
      <c r="L31" s="770"/>
      <c r="M31" s="770"/>
      <c r="N31" s="770"/>
      <c r="O31" s="770"/>
      <c r="P31" s="771">
        <v>8</v>
      </c>
      <c r="Q31" s="772">
        <f t="shared" si="0"/>
        <v>0.24099999999999999</v>
      </c>
      <c r="R31" s="772"/>
      <c r="S31" s="772">
        <v>9.1999999999999998E-2</v>
      </c>
      <c r="T31" s="772">
        <v>0.14899999999999999</v>
      </c>
      <c r="U31" s="771"/>
      <c r="V31" s="768"/>
      <c r="W31" s="768"/>
      <c r="X31" s="768"/>
      <c r="Y31" s="768"/>
      <c r="Z31" s="768"/>
      <c r="AA31" s="768"/>
      <c r="AB31" s="768"/>
      <c r="AC31" s="766"/>
      <c r="AD31" s="766"/>
      <c r="AE31" s="766"/>
      <c r="AF31" s="766"/>
      <c r="AG31" s="766"/>
      <c r="AH31" s="766"/>
      <c r="AI31" s="766">
        <v>10</v>
      </c>
      <c r="AJ31" s="776"/>
      <c r="AK31" s="773"/>
      <c r="AL31" s="619"/>
      <c r="AM31" s="619"/>
      <c r="AN31" s="608"/>
    </row>
    <row r="32" spans="1:40" ht="31.5" x14ac:dyDescent="0.25">
      <c r="A32" s="877" t="s">
        <v>899</v>
      </c>
      <c r="B32" s="739" t="s">
        <v>904</v>
      </c>
      <c r="C32" s="770"/>
      <c r="D32" s="770"/>
      <c r="E32" s="770"/>
      <c r="F32" s="770"/>
      <c r="G32" s="771">
        <v>1992</v>
      </c>
      <c r="H32" s="875">
        <v>13</v>
      </c>
      <c r="I32" s="768"/>
      <c r="J32" s="769"/>
      <c r="K32" s="770"/>
      <c r="L32" s="770"/>
      <c r="M32" s="770"/>
      <c r="N32" s="770"/>
      <c r="O32" s="770"/>
      <c r="P32" s="771">
        <v>10</v>
      </c>
      <c r="Q32" s="772">
        <f t="shared" si="0"/>
        <v>0.13400000000000001</v>
      </c>
      <c r="R32" s="772"/>
      <c r="S32" s="772">
        <v>5.2999999999999999E-2</v>
      </c>
      <c r="T32" s="772">
        <v>8.1000000000000003E-2</v>
      </c>
      <c r="U32" s="771"/>
      <c r="V32" s="768"/>
      <c r="W32" s="768"/>
      <c r="X32" s="768"/>
      <c r="Y32" s="768"/>
      <c r="Z32" s="768"/>
      <c r="AA32" s="768"/>
      <c r="AB32" s="768"/>
      <c r="AC32" s="766"/>
      <c r="AD32" s="766"/>
      <c r="AE32" s="766"/>
      <c r="AF32" s="766"/>
      <c r="AG32" s="766"/>
      <c r="AH32" s="766"/>
      <c r="AI32" s="766">
        <v>11</v>
      </c>
      <c r="AJ32" s="776"/>
      <c r="AK32" s="773"/>
      <c r="AL32" s="619"/>
      <c r="AM32" s="619"/>
      <c r="AN32" s="608"/>
    </row>
    <row r="33" spans="1:40" x14ac:dyDescent="0.25">
      <c r="A33" s="877" t="s">
        <v>901</v>
      </c>
      <c r="B33" s="737" t="s">
        <v>908</v>
      </c>
      <c r="C33" s="770"/>
      <c r="D33" s="770"/>
      <c r="E33" s="770"/>
      <c r="F33" s="770"/>
      <c r="G33" s="771">
        <v>1961</v>
      </c>
      <c r="H33" s="875">
        <v>13</v>
      </c>
      <c r="I33" s="768"/>
      <c r="J33" s="769"/>
      <c r="K33" s="774">
        <v>1961</v>
      </c>
      <c r="L33" s="771">
        <v>30</v>
      </c>
      <c r="M33" s="823"/>
      <c r="N33" s="774" t="s">
        <v>968</v>
      </c>
      <c r="O33" s="771">
        <v>0.39</v>
      </c>
      <c r="P33" s="771"/>
      <c r="Q33" s="772">
        <f t="shared" si="0"/>
        <v>1.2849999999999999</v>
      </c>
      <c r="R33" s="772"/>
      <c r="S33" s="772">
        <v>0.436</v>
      </c>
      <c r="T33" s="772">
        <v>0.84899999999999998</v>
      </c>
      <c r="U33" s="771"/>
      <c r="V33" s="768"/>
      <c r="W33" s="768"/>
      <c r="X33" s="768"/>
      <c r="Y33" s="768"/>
      <c r="Z33" s="768"/>
      <c r="AA33" s="768"/>
      <c r="AB33" s="768"/>
      <c r="AC33" s="766"/>
      <c r="AD33" s="768">
        <v>2016</v>
      </c>
      <c r="AE33" s="766"/>
      <c r="AF33" s="766"/>
      <c r="AG33" s="766" t="s">
        <v>969</v>
      </c>
      <c r="AH33" s="777">
        <v>0.39</v>
      </c>
      <c r="AI33" s="766"/>
      <c r="AJ33" s="776"/>
      <c r="AK33" s="773"/>
      <c r="AL33" s="619"/>
      <c r="AM33" s="619"/>
      <c r="AN33" s="608"/>
    </row>
    <row r="34" spans="1:40" ht="31.5" x14ac:dyDescent="0.25">
      <c r="A34" s="877" t="s">
        <v>903</v>
      </c>
      <c r="B34" s="737" t="s">
        <v>911</v>
      </c>
      <c r="C34" s="770"/>
      <c r="D34" s="770"/>
      <c r="E34" s="770"/>
      <c r="F34" s="770"/>
      <c r="G34" s="771">
        <v>1950</v>
      </c>
      <c r="H34" s="875">
        <v>13</v>
      </c>
      <c r="I34" s="768"/>
      <c r="J34" s="769"/>
      <c r="K34" s="771">
        <v>1947</v>
      </c>
      <c r="L34" s="771">
        <v>30</v>
      </c>
      <c r="M34" s="771" t="s">
        <v>995</v>
      </c>
      <c r="N34" s="774" t="s">
        <v>970</v>
      </c>
      <c r="O34" s="774">
        <v>0.21</v>
      </c>
      <c r="P34" s="771"/>
      <c r="Q34" s="772">
        <f t="shared" si="0"/>
        <v>6.8000000000000005E-2</v>
      </c>
      <c r="R34" s="772"/>
      <c r="S34" s="772">
        <v>2.4E-2</v>
      </c>
      <c r="T34" s="772">
        <v>4.3999999999999997E-2</v>
      </c>
      <c r="U34" s="771"/>
      <c r="V34" s="768"/>
      <c r="W34" s="768"/>
      <c r="X34" s="768"/>
      <c r="Y34" s="768"/>
      <c r="Z34" s="766"/>
      <c r="AA34" s="766"/>
      <c r="AB34" s="766"/>
      <c r="AC34" s="766"/>
      <c r="AD34" s="768">
        <v>2016</v>
      </c>
      <c r="AE34" s="766"/>
      <c r="AF34" s="766" t="s">
        <v>995</v>
      </c>
      <c r="AG34" s="766" t="s">
        <v>971</v>
      </c>
      <c r="AH34" s="777">
        <v>0.21</v>
      </c>
      <c r="AI34" s="766"/>
      <c r="AJ34" s="776"/>
      <c r="AK34" s="773"/>
      <c r="AL34" s="619"/>
      <c r="AM34" s="619"/>
      <c r="AN34" s="608"/>
    </row>
    <row r="35" spans="1:40" ht="31.5" x14ac:dyDescent="0.25">
      <c r="A35" s="877" t="s">
        <v>905</v>
      </c>
      <c r="B35" s="739" t="s">
        <v>912</v>
      </c>
      <c r="C35" s="770"/>
      <c r="D35" s="770"/>
      <c r="E35" s="770"/>
      <c r="F35" s="770"/>
      <c r="G35" s="771">
        <v>2012</v>
      </c>
      <c r="H35" s="875">
        <v>13</v>
      </c>
      <c r="I35" s="768"/>
      <c r="J35" s="777"/>
      <c r="K35" s="771"/>
      <c r="L35" s="771"/>
      <c r="M35" s="771"/>
      <c r="N35" s="771"/>
      <c r="O35" s="771"/>
      <c r="P35" s="771">
        <v>8</v>
      </c>
      <c r="Q35" s="772">
        <f>SUM(R35:U35)</f>
        <v>1.0349999999999999</v>
      </c>
      <c r="R35" s="772"/>
      <c r="S35" s="772">
        <v>0.29499999999999998</v>
      </c>
      <c r="T35" s="772">
        <v>0.74</v>
      </c>
      <c r="U35" s="771"/>
      <c r="V35" s="768"/>
      <c r="W35" s="768"/>
      <c r="X35" s="768"/>
      <c r="Y35" s="768"/>
      <c r="Z35" s="768"/>
      <c r="AA35" s="766"/>
      <c r="AB35" s="766"/>
      <c r="AC35" s="766"/>
      <c r="AD35" s="766"/>
      <c r="AE35" s="766"/>
      <c r="AF35" s="766"/>
      <c r="AG35" s="766"/>
      <c r="AH35" s="766"/>
      <c r="AI35" s="766">
        <v>10</v>
      </c>
      <c r="AJ35" s="776"/>
      <c r="AK35" s="773"/>
      <c r="AL35" s="619"/>
      <c r="AM35" s="619"/>
      <c r="AN35" s="608"/>
    </row>
    <row r="36" spans="1:40" ht="31.5" x14ac:dyDescent="0.25">
      <c r="A36" s="877" t="s">
        <v>906</v>
      </c>
      <c r="B36" s="739" t="s">
        <v>913</v>
      </c>
      <c r="C36" s="770"/>
      <c r="D36" s="770"/>
      <c r="E36" s="770"/>
      <c r="F36" s="770"/>
      <c r="G36" s="771">
        <v>1997</v>
      </c>
      <c r="H36" s="875">
        <v>13</v>
      </c>
      <c r="I36" s="768"/>
      <c r="J36" s="769"/>
      <c r="K36" s="770"/>
      <c r="L36" s="770"/>
      <c r="M36" s="770"/>
      <c r="N36" s="770"/>
      <c r="O36" s="770"/>
      <c r="P36" s="771">
        <v>21</v>
      </c>
      <c r="Q36" s="772">
        <f t="shared" ref="Q36:Q37" si="1">SUM(R36:U36)</f>
        <v>1.0349999999999999</v>
      </c>
      <c r="R36" s="772"/>
      <c r="S36" s="772">
        <v>0.29499999999999998</v>
      </c>
      <c r="T36" s="772">
        <v>0.74</v>
      </c>
      <c r="U36" s="771"/>
      <c r="V36" s="768"/>
      <c r="W36" s="768"/>
      <c r="X36" s="768"/>
      <c r="Y36" s="768"/>
      <c r="Z36" s="768"/>
      <c r="AA36" s="768"/>
      <c r="AB36" s="768"/>
      <c r="AC36" s="766"/>
      <c r="AD36" s="766"/>
      <c r="AE36" s="766"/>
      <c r="AF36" s="766"/>
      <c r="AG36" s="766"/>
      <c r="AH36" s="766"/>
      <c r="AI36" s="766">
        <v>23</v>
      </c>
      <c r="AJ36" s="776"/>
      <c r="AK36" s="773"/>
      <c r="AL36" s="765"/>
      <c r="AM36" s="608"/>
      <c r="AN36" s="608"/>
    </row>
    <row r="37" spans="1:40" ht="31.5" x14ac:dyDescent="0.25">
      <c r="A37" s="877" t="s">
        <v>907</v>
      </c>
      <c r="B37" s="739" t="s">
        <v>914</v>
      </c>
      <c r="C37" s="770"/>
      <c r="D37" s="770"/>
      <c r="E37" s="770"/>
      <c r="F37" s="770"/>
      <c r="G37" s="771">
        <v>1970</v>
      </c>
      <c r="H37" s="875">
        <v>13</v>
      </c>
      <c r="I37" s="766"/>
      <c r="J37" s="769"/>
      <c r="K37" s="770"/>
      <c r="L37" s="770"/>
      <c r="M37" s="770"/>
      <c r="N37" s="770"/>
      <c r="O37" s="770"/>
      <c r="P37" s="771">
        <v>17</v>
      </c>
      <c r="Q37" s="772">
        <f t="shared" si="1"/>
        <v>1.0349999999999999</v>
      </c>
      <c r="R37" s="772"/>
      <c r="S37" s="772">
        <v>0.29499999999999998</v>
      </c>
      <c r="T37" s="772">
        <v>0.74</v>
      </c>
      <c r="U37" s="771"/>
      <c r="V37" s="768"/>
      <c r="W37" s="768"/>
      <c r="X37" s="768"/>
      <c r="Y37" s="768"/>
      <c r="Z37" s="768"/>
      <c r="AA37" s="768"/>
      <c r="AB37" s="768"/>
      <c r="AC37" s="766"/>
      <c r="AD37" s="766"/>
      <c r="AE37" s="766"/>
      <c r="AF37" s="766"/>
      <c r="AG37" s="766"/>
      <c r="AH37" s="766"/>
      <c r="AI37" s="766">
        <v>19</v>
      </c>
      <c r="AJ37" s="776"/>
      <c r="AK37" s="773"/>
      <c r="AL37" s="765"/>
      <c r="AM37" s="608"/>
      <c r="AN37" s="608"/>
    </row>
    <row r="38" spans="1:40" ht="18.75" customHeight="1" x14ac:dyDescent="0.25">
      <c r="A38" s="862"/>
      <c r="B38" s="5"/>
      <c r="C38" s="779"/>
      <c r="D38" s="779"/>
      <c r="E38" s="779"/>
      <c r="F38" s="779"/>
      <c r="G38" s="775"/>
      <c r="H38" s="766"/>
      <c r="I38" s="766"/>
      <c r="J38" s="766"/>
      <c r="K38" s="775"/>
      <c r="L38" s="774"/>
      <c r="M38" s="774"/>
      <c r="N38" s="775"/>
      <c r="O38" s="774"/>
      <c r="P38" s="779"/>
      <c r="Q38" s="772"/>
      <c r="R38" s="771"/>
      <c r="S38" s="771"/>
      <c r="T38" s="771"/>
      <c r="U38" s="771"/>
      <c r="V38" s="768"/>
      <c r="W38" s="768"/>
      <c r="X38" s="768"/>
      <c r="Y38" s="768"/>
      <c r="Z38" s="768"/>
      <c r="AA38" s="768"/>
      <c r="AB38" s="768"/>
      <c r="AC38" s="768"/>
      <c r="AD38" s="768"/>
      <c r="AE38" s="768"/>
      <c r="AF38" s="768"/>
      <c r="AG38" s="768"/>
      <c r="AH38" s="768"/>
      <c r="AI38" s="766"/>
      <c r="AJ38" s="776"/>
      <c r="AK38" s="767"/>
      <c r="AL38" s="764"/>
    </row>
    <row r="39" spans="1:40" x14ac:dyDescent="0.25">
      <c r="A39" s="862" t="s">
        <v>304</v>
      </c>
      <c r="B39" s="866" t="s">
        <v>425</v>
      </c>
      <c r="C39" s="770"/>
      <c r="D39" s="770"/>
      <c r="E39" s="770"/>
      <c r="F39" s="770"/>
      <c r="G39" s="771"/>
      <c r="H39" s="768"/>
      <c r="I39" s="768"/>
      <c r="J39" s="766"/>
      <c r="K39" s="775"/>
      <c r="L39" s="774"/>
      <c r="M39" s="774"/>
      <c r="N39" s="775"/>
      <c r="O39" s="774"/>
      <c r="P39" s="770"/>
      <c r="Q39" s="770">
        <f>SUM(R39:U39)</f>
        <v>5.2629999999999999</v>
      </c>
      <c r="R39" s="770">
        <f>R40+R41</f>
        <v>0</v>
      </c>
      <c r="S39" s="770">
        <f t="shared" ref="S39:U39" si="2">S40+S41</f>
        <v>5.2629999999999999</v>
      </c>
      <c r="T39" s="770">
        <f t="shared" si="2"/>
        <v>0</v>
      </c>
      <c r="U39" s="770">
        <f t="shared" si="2"/>
        <v>0</v>
      </c>
      <c r="V39" s="768"/>
      <c r="W39" s="768"/>
      <c r="X39" s="768"/>
      <c r="Y39" s="768"/>
      <c r="Z39" s="768"/>
      <c r="AA39" s="768"/>
      <c r="AB39" s="768"/>
      <c r="AC39" s="768"/>
      <c r="AD39" s="768"/>
      <c r="AE39" s="768"/>
      <c r="AF39" s="768"/>
      <c r="AG39" s="768"/>
      <c r="AH39" s="768"/>
      <c r="AI39" s="766">
        <v>12</v>
      </c>
      <c r="AJ39" s="776"/>
      <c r="AK39" s="767"/>
      <c r="AL39" s="764"/>
    </row>
    <row r="40" spans="1:40" ht="78.75" x14ac:dyDescent="0.25">
      <c r="A40" s="877" t="s">
        <v>571</v>
      </c>
      <c r="B40" s="5" t="s">
        <v>928</v>
      </c>
      <c r="C40" s="770"/>
      <c r="D40" s="770"/>
      <c r="E40" s="770"/>
      <c r="F40" s="770"/>
      <c r="G40" s="771"/>
      <c r="H40" s="768"/>
      <c r="I40" s="768"/>
      <c r="J40" s="766"/>
      <c r="K40" s="775"/>
      <c r="L40" s="774"/>
      <c r="M40" s="774"/>
      <c r="N40" s="775"/>
      <c r="O40" s="774"/>
      <c r="P40" s="823"/>
      <c r="Q40" s="772">
        <f t="shared" ref="Q40:Q47" si="3">SUM(R40:U40)</f>
        <v>5.2629999999999999</v>
      </c>
      <c r="R40" s="771"/>
      <c r="S40" s="772">
        <v>5.2629999999999999</v>
      </c>
      <c r="T40" s="771"/>
      <c r="U40" s="771"/>
      <c r="V40" s="768"/>
      <c r="W40" s="768"/>
      <c r="X40" s="768"/>
      <c r="Y40" s="768"/>
      <c r="Z40" s="768"/>
      <c r="AA40" s="768"/>
      <c r="AB40" s="768"/>
      <c r="AC40" s="768"/>
      <c r="AD40" s="768"/>
      <c r="AE40" s="768"/>
      <c r="AF40" s="768"/>
      <c r="AG40" s="768"/>
      <c r="AH40" s="768"/>
      <c r="AI40" s="766">
        <v>12</v>
      </c>
      <c r="AJ40" s="776"/>
      <c r="AK40" s="767"/>
      <c r="AL40" s="764"/>
    </row>
    <row r="41" spans="1:40" x14ac:dyDescent="0.25">
      <c r="A41" s="867"/>
      <c r="B41" s="5"/>
      <c r="C41" s="770"/>
      <c r="D41" s="770"/>
      <c r="E41" s="770"/>
      <c r="F41" s="770"/>
      <c r="G41" s="771"/>
      <c r="H41" s="768"/>
      <c r="I41" s="768"/>
      <c r="J41" s="766"/>
      <c r="K41" s="775"/>
      <c r="L41" s="774"/>
      <c r="M41" s="774"/>
      <c r="N41" s="775"/>
      <c r="O41" s="774"/>
      <c r="P41" s="770"/>
      <c r="Q41" s="772"/>
      <c r="R41" s="771"/>
      <c r="S41" s="771"/>
      <c r="T41" s="771"/>
      <c r="U41" s="771"/>
      <c r="V41" s="768"/>
      <c r="W41" s="768"/>
      <c r="X41" s="768"/>
      <c r="Y41" s="768"/>
      <c r="Z41" s="768"/>
      <c r="AA41" s="768"/>
      <c r="AB41" s="768"/>
      <c r="AC41" s="768"/>
      <c r="AD41" s="768"/>
      <c r="AE41" s="768"/>
      <c r="AF41" s="768"/>
      <c r="AG41" s="768"/>
      <c r="AH41" s="768"/>
      <c r="AI41" s="766"/>
      <c r="AJ41" s="776"/>
      <c r="AK41" s="767"/>
      <c r="AL41" s="764"/>
    </row>
    <row r="42" spans="1:40" x14ac:dyDescent="0.25">
      <c r="A42" s="1616" t="s">
        <v>294</v>
      </c>
      <c r="B42" s="1531" t="s">
        <v>929</v>
      </c>
      <c r="C42" s="1594"/>
      <c r="D42" s="1594"/>
      <c r="E42" s="1594"/>
      <c r="F42" s="1594"/>
      <c r="G42" s="1594"/>
      <c r="H42" s="1594"/>
      <c r="I42" s="1594"/>
      <c r="J42" s="1582">
        <f>J45+J49</f>
        <v>0</v>
      </c>
      <c r="K42" s="1591"/>
      <c r="L42" s="1591"/>
      <c r="M42" s="1591"/>
      <c r="N42" s="1591"/>
      <c r="O42" s="1591"/>
      <c r="P42" s="1591"/>
      <c r="Q42" s="1582">
        <f t="shared" si="3"/>
        <v>162.25700000000001</v>
      </c>
      <c r="R42" s="1582">
        <f>R45+R49</f>
        <v>0</v>
      </c>
      <c r="S42" s="1582">
        <f>S45+S49</f>
        <v>31.228999999999996</v>
      </c>
      <c r="T42" s="1582">
        <f>T45+T49</f>
        <v>124.955</v>
      </c>
      <c r="U42" s="1582">
        <f>U45+U49</f>
        <v>6.0730000000000004</v>
      </c>
      <c r="V42" s="1585"/>
      <c r="W42" s="1585"/>
      <c r="X42" s="1585"/>
      <c r="Y42" s="1585"/>
      <c r="Z42" s="1585"/>
      <c r="AA42" s="1585"/>
      <c r="AB42" s="1585"/>
      <c r="AC42" s="1588">
        <f>AC45+AC49</f>
        <v>15.819999999999999</v>
      </c>
      <c r="AD42" s="1585"/>
      <c r="AE42" s="1585"/>
      <c r="AF42" s="1585"/>
      <c r="AG42" s="1585"/>
      <c r="AH42" s="1588">
        <v>38.15</v>
      </c>
      <c r="AI42" s="1597"/>
      <c r="AJ42" s="776"/>
      <c r="AK42" s="767"/>
    </row>
    <row r="43" spans="1:40" x14ac:dyDescent="0.25">
      <c r="A43" s="1616"/>
      <c r="B43" s="1531"/>
      <c r="C43" s="1595"/>
      <c r="D43" s="1595"/>
      <c r="E43" s="1595"/>
      <c r="F43" s="1595"/>
      <c r="G43" s="1595"/>
      <c r="H43" s="1595"/>
      <c r="I43" s="1595"/>
      <c r="J43" s="1583"/>
      <c r="K43" s="1592"/>
      <c r="L43" s="1592"/>
      <c r="M43" s="1592"/>
      <c r="N43" s="1592"/>
      <c r="O43" s="1592"/>
      <c r="P43" s="1592"/>
      <c r="Q43" s="1583"/>
      <c r="R43" s="1595"/>
      <c r="S43" s="1595"/>
      <c r="T43" s="1595"/>
      <c r="U43" s="1595"/>
      <c r="V43" s="1586"/>
      <c r="W43" s="1586"/>
      <c r="X43" s="1586"/>
      <c r="Y43" s="1586"/>
      <c r="Z43" s="1586"/>
      <c r="AA43" s="1586"/>
      <c r="AB43" s="1586"/>
      <c r="AC43" s="1589"/>
      <c r="AD43" s="1586"/>
      <c r="AE43" s="1586"/>
      <c r="AF43" s="1586"/>
      <c r="AG43" s="1586"/>
      <c r="AH43" s="1589"/>
      <c r="AI43" s="1598"/>
      <c r="AJ43" s="776"/>
      <c r="AK43" s="767"/>
    </row>
    <row r="44" spans="1:40" ht="21" customHeight="1" x14ac:dyDescent="0.25">
      <c r="A44" s="1616"/>
      <c r="B44" s="1531"/>
      <c r="C44" s="1596"/>
      <c r="D44" s="1596"/>
      <c r="E44" s="1596"/>
      <c r="F44" s="1596"/>
      <c r="G44" s="1596"/>
      <c r="H44" s="1596"/>
      <c r="I44" s="1596"/>
      <c r="J44" s="1584"/>
      <c r="K44" s="1593"/>
      <c r="L44" s="1593"/>
      <c r="M44" s="1593"/>
      <c r="N44" s="1593"/>
      <c r="O44" s="1593"/>
      <c r="P44" s="1593"/>
      <c r="Q44" s="1584"/>
      <c r="R44" s="1596"/>
      <c r="S44" s="1596"/>
      <c r="T44" s="1596"/>
      <c r="U44" s="1596"/>
      <c r="V44" s="1587"/>
      <c r="W44" s="1587"/>
      <c r="X44" s="1587"/>
      <c r="Y44" s="1587"/>
      <c r="Z44" s="1587"/>
      <c r="AA44" s="1587"/>
      <c r="AB44" s="1587"/>
      <c r="AC44" s="1590"/>
      <c r="AD44" s="1587"/>
      <c r="AE44" s="1587"/>
      <c r="AF44" s="1587"/>
      <c r="AG44" s="1587"/>
      <c r="AH44" s="1590"/>
      <c r="AI44" s="1599"/>
      <c r="AJ44" s="776"/>
      <c r="AK44" s="767"/>
    </row>
    <row r="45" spans="1:40" x14ac:dyDescent="0.25">
      <c r="A45" s="1616" t="s">
        <v>930</v>
      </c>
      <c r="B45" s="1533" t="s">
        <v>424</v>
      </c>
      <c r="C45" s="1594"/>
      <c r="D45" s="1594"/>
      <c r="E45" s="1594"/>
      <c r="F45" s="1594"/>
      <c r="G45" s="1594"/>
      <c r="H45" s="1594"/>
      <c r="I45" s="1594"/>
      <c r="J45" s="1594"/>
      <c r="K45" s="1594"/>
      <c r="L45" s="1594"/>
      <c r="M45" s="1594"/>
      <c r="N45" s="1594"/>
      <c r="O45" s="1594" t="e">
        <f>#REF!+#REF!+#REF!+O48+O64</f>
        <v>#REF!</v>
      </c>
      <c r="P45" s="1594"/>
      <c r="Q45" s="1582">
        <f>SUM(R45:U46)</f>
        <v>0</v>
      </c>
      <c r="R45" s="1582">
        <f>SUM(R48:R48)</f>
        <v>0</v>
      </c>
      <c r="S45" s="1582">
        <f>SUM(S48:S48)</f>
        <v>0</v>
      </c>
      <c r="T45" s="1582">
        <f>SUM(T48:T48)</f>
        <v>0</v>
      </c>
      <c r="U45" s="1582">
        <f>SUM(U48:U48)</f>
        <v>0</v>
      </c>
      <c r="V45" s="1585"/>
      <c r="W45" s="1585"/>
      <c r="X45" s="1585"/>
      <c r="Y45" s="1585"/>
      <c r="Z45" s="1585"/>
      <c r="AA45" s="1585"/>
      <c r="AB45" s="1585"/>
      <c r="AC45" s="1585">
        <f>SUM(AC48:AC48)</f>
        <v>0</v>
      </c>
      <c r="AD45" s="1585"/>
      <c r="AE45" s="1585"/>
      <c r="AF45" s="1585"/>
      <c r="AG45" s="1585"/>
      <c r="AH45" s="1588">
        <f>SUM(AH48:AH48)</f>
        <v>0</v>
      </c>
      <c r="AI45" s="1597"/>
      <c r="AJ45" s="776"/>
      <c r="AK45" s="767"/>
    </row>
    <row r="46" spans="1:40" ht="15.75" customHeight="1" x14ac:dyDescent="0.25">
      <c r="A46" s="1616"/>
      <c r="B46" s="1533"/>
      <c r="C46" s="1596"/>
      <c r="D46" s="1596"/>
      <c r="E46" s="1596"/>
      <c r="F46" s="1596"/>
      <c r="G46" s="1596"/>
      <c r="H46" s="1596"/>
      <c r="I46" s="1596"/>
      <c r="J46" s="1596"/>
      <c r="K46" s="1596"/>
      <c r="L46" s="1596"/>
      <c r="M46" s="1596"/>
      <c r="N46" s="1596"/>
      <c r="O46" s="1596"/>
      <c r="P46" s="1596"/>
      <c r="Q46" s="1584"/>
      <c r="R46" s="1584"/>
      <c r="S46" s="1584"/>
      <c r="T46" s="1584"/>
      <c r="U46" s="1584"/>
      <c r="V46" s="1587"/>
      <c r="W46" s="1587"/>
      <c r="X46" s="1587"/>
      <c r="Y46" s="1587"/>
      <c r="Z46" s="1587"/>
      <c r="AA46" s="1587"/>
      <c r="AB46" s="1587"/>
      <c r="AC46" s="1587"/>
      <c r="AD46" s="1587"/>
      <c r="AE46" s="1587"/>
      <c r="AF46" s="1587"/>
      <c r="AG46" s="1587"/>
      <c r="AH46" s="1590"/>
      <c r="AI46" s="1599"/>
      <c r="AJ46" s="776"/>
      <c r="AK46" s="767"/>
    </row>
    <row r="47" spans="1:40" hidden="1" x14ac:dyDescent="0.25">
      <c r="A47" s="1616"/>
      <c r="B47" s="1533"/>
      <c r="C47" s="770"/>
      <c r="D47" s="770"/>
      <c r="E47" s="770"/>
      <c r="F47" s="770"/>
      <c r="G47" s="890"/>
      <c r="H47" s="889"/>
      <c r="I47" s="889"/>
      <c r="J47" s="889"/>
      <c r="K47" s="890"/>
      <c r="L47" s="891"/>
      <c r="M47" s="891"/>
      <c r="N47" s="890"/>
      <c r="O47" s="891"/>
      <c r="P47" s="770"/>
      <c r="Q47" s="770">
        <f t="shared" si="3"/>
        <v>0</v>
      </c>
      <c r="R47" s="770"/>
      <c r="S47" s="770"/>
      <c r="T47" s="770"/>
      <c r="U47" s="770"/>
      <c r="V47" s="823"/>
      <c r="W47" s="823"/>
      <c r="X47" s="823"/>
      <c r="Y47" s="823"/>
      <c r="Z47" s="823"/>
      <c r="AA47" s="823"/>
      <c r="AB47" s="823"/>
      <c r="AC47" s="823"/>
      <c r="AD47" s="889"/>
      <c r="AE47" s="889"/>
      <c r="AF47" s="889"/>
      <c r="AG47" s="889"/>
      <c r="AH47" s="889"/>
      <c r="AI47" s="766"/>
      <c r="AJ47" s="776"/>
      <c r="AK47" s="767"/>
    </row>
    <row r="48" spans="1:40" x14ac:dyDescent="0.25">
      <c r="A48" s="878" t="s">
        <v>571</v>
      </c>
      <c r="B48" s="832"/>
      <c r="C48" s="770"/>
      <c r="D48" s="770"/>
      <c r="E48" s="770"/>
      <c r="F48" s="770"/>
      <c r="G48" s="775"/>
      <c r="H48" s="766"/>
      <c r="I48" s="766"/>
      <c r="J48" s="766"/>
      <c r="K48" s="775"/>
      <c r="L48" s="774"/>
      <c r="M48" s="774"/>
      <c r="N48" s="774"/>
      <c r="O48" s="774"/>
      <c r="P48" s="770"/>
      <c r="Q48" s="771"/>
      <c r="R48" s="771"/>
      <c r="S48" s="771"/>
      <c r="T48" s="771"/>
      <c r="U48" s="771"/>
      <c r="V48" s="768"/>
      <c r="W48" s="768"/>
      <c r="X48" s="768"/>
      <c r="Y48" s="768"/>
      <c r="Z48" s="768"/>
      <c r="AA48" s="768"/>
      <c r="AB48" s="768"/>
      <c r="AC48" s="768"/>
      <c r="AD48" s="766"/>
      <c r="AE48" s="768"/>
      <c r="AF48" s="768"/>
      <c r="AG48" s="774"/>
      <c r="AH48" s="774"/>
      <c r="AI48" s="766"/>
      <c r="AJ48" s="776"/>
      <c r="AK48" s="767"/>
    </row>
    <row r="49" spans="1:37" x14ac:dyDescent="0.25">
      <c r="A49" s="1613" t="s">
        <v>296</v>
      </c>
      <c r="B49" s="1533" t="s">
        <v>601</v>
      </c>
      <c r="C49" s="818"/>
      <c r="D49" s="818"/>
      <c r="E49" s="818"/>
      <c r="F49" s="818"/>
      <c r="G49" s="818"/>
      <c r="H49" s="818"/>
      <c r="I49" s="818"/>
      <c r="J49" s="1620">
        <f>SUM(J57:J83)</f>
        <v>0</v>
      </c>
      <c r="K49" s="1591"/>
      <c r="L49" s="1591"/>
      <c r="M49" s="1591"/>
      <c r="N49" s="1591"/>
      <c r="O49" s="1591"/>
      <c r="P49" s="1591"/>
      <c r="Q49" s="1582">
        <f>SUM(R49:U51)</f>
        <v>162.25700000000001</v>
      </c>
      <c r="R49" s="1582">
        <f>SUM(R52:R84)</f>
        <v>0</v>
      </c>
      <c r="S49" s="1582">
        <f t="shared" ref="S49:U49" si="4">SUM(S52:S84)</f>
        <v>31.228999999999996</v>
      </c>
      <c r="T49" s="1582">
        <f t="shared" si="4"/>
        <v>124.955</v>
      </c>
      <c r="U49" s="1582">
        <f t="shared" si="4"/>
        <v>6.0730000000000004</v>
      </c>
      <c r="V49" s="1585"/>
      <c r="W49" s="1585"/>
      <c r="X49" s="1585"/>
      <c r="Y49" s="1585"/>
      <c r="Z49" s="1585"/>
      <c r="AA49" s="1585"/>
      <c r="AB49" s="1585"/>
      <c r="AC49" s="1588">
        <f>SUM(AC57:AC83)</f>
        <v>15.819999999999999</v>
      </c>
      <c r="AD49" s="1585"/>
      <c r="AE49" s="1585"/>
      <c r="AF49" s="1585"/>
      <c r="AG49" s="1585"/>
      <c r="AH49" s="1588">
        <v>33.4</v>
      </c>
      <c r="AI49" s="1585"/>
      <c r="AJ49" s="776"/>
      <c r="AK49" s="767"/>
    </row>
    <row r="50" spans="1:37" x14ac:dyDescent="0.25">
      <c r="A50" s="1613"/>
      <c r="B50" s="1533"/>
      <c r="C50" s="819"/>
      <c r="D50" s="819"/>
      <c r="E50" s="819"/>
      <c r="F50" s="819"/>
      <c r="G50" s="819"/>
      <c r="H50" s="819"/>
      <c r="I50" s="819"/>
      <c r="J50" s="1621"/>
      <c r="K50" s="1592"/>
      <c r="L50" s="1592"/>
      <c r="M50" s="1592"/>
      <c r="N50" s="1592"/>
      <c r="O50" s="1592"/>
      <c r="P50" s="1592"/>
      <c r="Q50" s="1583"/>
      <c r="R50" s="1583"/>
      <c r="S50" s="1583"/>
      <c r="T50" s="1583"/>
      <c r="U50" s="1583"/>
      <c r="V50" s="1586"/>
      <c r="W50" s="1586"/>
      <c r="X50" s="1586"/>
      <c r="Y50" s="1586"/>
      <c r="Z50" s="1586"/>
      <c r="AA50" s="1586"/>
      <c r="AB50" s="1586"/>
      <c r="AC50" s="1589"/>
      <c r="AD50" s="1586"/>
      <c r="AE50" s="1586"/>
      <c r="AF50" s="1586"/>
      <c r="AG50" s="1586"/>
      <c r="AH50" s="1589"/>
      <c r="AI50" s="1586"/>
      <c r="AJ50" s="776"/>
      <c r="AK50" s="767"/>
    </row>
    <row r="51" spans="1:37" ht="17.25" customHeight="1" x14ac:dyDescent="0.25">
      <c r="A51" s="1613"/>
      <c r="B51" s="1533"/>
      <c r="C51" s="820"/>
      <c r="D51" s="820"/>
      <c r="E51" s="820"/>
      <c r="F51" s="820"/>
      <c r="G51" s="820"/>
      <c r="H51" s="820"/>
      <c r="I51" s="820"/>
      <c r="J51" s="1622"/>
      <c r="K51" s="1593"/>
      <c r="L51" s="1593"/>
      <c r="M51" s="1593"/>
      <c r="N51" s="1593"/>
      <c r="O51" s="1593"/>
      <c r="P51" s="1593"/>
      <c r="Q51" s="1584"/>
      <c r="R51" s="1584"/>
      <c r="S51" s="1584"/>
      <c r="T51" s="1584"/>
      <c r="U51" s="1584"/>
      <c r="V51" s="1587"/>
      <c r="W51" s="1587"/>
      <c r="X51" s="1587"/>
      <c r="Y51" s="1587"/>
      <c r="Z51" s="1587"/>
      <c r="AA51" s="1587"/>
      <c r="AB51" s="1587"/>
      <c r="AC51" s="1590"/>
      <c r="AD51" s="1587"/>
      <c r="AE51" s="1587"/>
      <c r="AF51" s="1587"/>
      <c r="AG51" s="1587"/>
      <c r="AH51" s="1590"/>
      <c r="AI51" s="1587"/>
      <c r="AJ51" s="776"/>
      <c r="AK51" s="767"/>
    </row>
    <row r="52" spans="1:37" ht="66" customHeight="1" x14ac:dyDescent="0.25">
      <c r="A52" s="1011">
        <v>1</v>
      </c>
      <c r="B52" s="5" t="s">
        <v>931</v>
      </c>
      <c r="C52" s="770"/>
      <c r="D52" s="770"/>
      <c r="E52" s="770"/>
      <c r="F52" s="770"/>
      <c r="G52" s="775"/>
      <c r="H52" s="766"/>
      <c r="I52" s="766"/>
      <c r="J52" s="766"/>
      <c r="K52" s="775"/>
      <c r="L52" s="774"/>
      <c r="M52" s="774"/>
      <c r="N52" s="774"/>
      <c r="O52" s="774"/>
      <c r="P52" s="770"/>
      <c r="Q52" s="771">
        <f t="shared" ref="Q52:Q56" si="5">SUM(R52:U52)</f>
        <v>0.81499999999999995</v>
      </c>
      <c r="R52" s="771"/>
      <c r="S52" s="771">
        <v>0.114</v>
      </c>
      <c r="T52" s="771">
        <v>0.70099999999999996</v>
      </c>
      <c r="U52" s="771"/>
      <c r="V52" s="768"/>
      <c r="W52" s="768"/>
      <c r="X52" s="768"/>
      <c r="Y52" s="768"/>
      <c r="Z52" s="768"/>
      <c r="AA52" s="768"/>
      <c r="AB52" s="768"/>
      <c r="AC52" s="768"/>
      <c r="AD52" s="766">
        <v>2015</v>
      </c>
      <c r="AE52" s="766"/>
      <c r="AF52" s="774" t="s">
        <v>973</v>
      </c>
      <c r="AG52" s="774" t="s">
        <v>974</v>
      </c>
      <c r="AH52" s="774">
        <v>2.2999999999999998</v>
      </c>
      <c r="AI52" s="766"/>
      <c r="AJ52" s="776"/>
      <c r="AK52" s="767"/>
    </row>
    <row r="53" spans="1:37" ht="24" customHeight="1" x14ac:dyDescent="0.25">
      <c r="A53" s="1011">
        <v>2</v>
      </c>
      <c r="B53" s="831" t="s">
        <v>851</v>
      </c>
      <c r="C53" s="770"/>
      <c r="D53" s="770"/>
      <c r="E53" s="770"/>
      <c r="F53" s="770"/>
      <c r="G53" s="775"/>
      <c r="H53" s="766"/>
      <c r="I53" s="766"/>
      <c r="J53" s="766"/>
      <c r="K53" s="775"/>
      <c r="L53" s="774"/>
      <c r="M53" s="774"/>
      <c r="N53" s="774" t="s">
        <v>975</v>
      </c>
      <c r="O53" s="774">
        <v>0.6</v>
      </c>
      <c r="P53" s="770"/>
      <c r="Q53" s="772">
        <f t="shared" si="5"/>
        <v>1.72</v>
      </c>
      <c r="R53" s="772"/>
      <c r="S53" s="772">
        <v>0.83</v>
      </c>
      <c r="T53" s="772">
        <v>0.89</v>
      </c>
      <c r="U53" s="772"/>
      <c r="V53" s="768"/>
      <c r="W53" s="768"/>
      <c r="X53" s="768"/>
      <c r="Y53" s="768"/>
      <c r="Z53" s="768"/>
      <c r="AA53" s="768"/>
      <c r="AB53" s="768"/>
      <c r="AC53" s="768"/>
      <c r="AD53" s="766">
        <v>2015</v>
      </c>
      <c r="AE53" s="766"/>
      <c r="AF53" s="769"/>
      <c r="AG53" s="774" t="s">
        <v>972</v>
      </c>
      <c r="AH53" s="774">
        <v>0.6</v>
      </c>
      <c r="AI53" s="766"/>
      <c r="AJ53" s="776"/>
      <c r="AK53" s="767"/>
    </row>
    <row r="54" spans="1:37" ht="25.5" customHeight="1" x14ac:dyDescent="0.25">
      <c r="A54" s="1011">
        <v>3</v>
      </c>
      <c r="B54" s="832" t="s">
        <v>890</v>
      </c>
      <c r="C54" s="770"/>
      <c r="D54" s="770"/>
      <c r="E54" s="770"/>
      <c r="F54" s="770"/>
      <c r="G54" s="775"/>
      <c r="H54" s="766"/>
      <c r="I54" s="766"/>
      <c r="J54" s="766"/>
      <c r="K54" s="775"/>
      <c r="L54" s="774"/>
      <c r="M54" s="774"/>
      <c r="N54" s="774" t="s">
        <v>975</v>
      </c>
      <c r="O54" s="774">
        <v>0.75</v>
      </c>
      <c r="P54" s="770"/>
      <c r="Q54" s="771">
        <f t="shared" si="5"/>
        <v>2.327</v>
      </c>
      <c r="R54" s="771"/>
      <c r="S54" s="771">
        <v>1.208</v>
      </c>
      <c r="T54" s="771">
        <v>1.119</v>
      </c>
      <c r="U54" s="771"/>
      <c r="V54" s="768"/>
      <c r="W54" s="768"/>
      <c r="X54" s="768"/>
      <c r="Y54" s="768"/>
      <c r="Z54" s="768"/>
      <c r="AA54" s="768"/>
      <c r="AB54" s="768"/>
      <c r="AC54" s="768"/>
      <c r="AD54" s="766">
        <v>2015</v>
      </c>
      <c r="AE54" s="766"/>
      <c r="AF54" s="769"/>
      <c r="AG54" s="774" t="s">
        <v>972</v>
      </c>
      <c r="AH54" s="774">
        <v>0.75</v>
      </c>
      <c r="AI54" s="766"/>
      <c r="AJ54" s="776"/>
      <c r="AK54" s="767"/>
    </row>
    <row r="55" spans="1:37" ht="24" customHeight="1" x14ac:dyDescent="0.25">
      <c r="A55" s="1011">
        <v>4</v>
      </c>
      <c r="B55" s="832" t="s">
        <v>932</v>
      </c>
      <c r="C55" s="770"/>
      <c r="D55" s="770"/>
      <c r="E55" s="770"/>
      <c r="F55" s="770"/>
      <c r="G55" s="775"/>
      <c r="H55" s="766"/>
      <c r="I55" s="766"/>
      <c r="J55" s="766"/>
      <c r="K55" s="775"/>
      <c r="L55" s="774"/>
      <c r="M55" s="774"/>
      <c r="N55" s="774" t="s">
        <v>975</v>
      </c>
      <c r="O55" s="774">
        <v>0.55000000000000004</v>
      </c>
      <c r="P55" s="770"/>
      <c r="Q55" s="771">
        <f t="shared" si="5"/>
        <v>1.6829999999999998</v>
      </c>
      <c r="R55" s="771"/>
      <c r="S55" s="771">
        <v>0.86599999999999999</v>
      </c>
      <c r="T55" s="771">
        <v>0.81699999999999995</v>
      </c>
      <c r="U55" s="771"/>
      <c r="V55" s="768"/>
      <c r="W55" s="768"/>
      <c r="X55" s="768"/>
      <c r="Y55" s="768"/>
      <c r="Z55" s="768"/>
      <c r="AA55" s="768"/>
      <c r="AB55" s="768"/>
      <c r="AC55" s="768"/>
      <c r="AD55" s="766">
        <v>2015</v>
      </c>
      <c r="AE55" s="768"/>
      <c r="AF55" s="768"/>
      <c r="AG55" s="774" t="s">
        <v>972</v>
      </c>
      <c r="AH55" s="774">
        <v>0.55000000000000004</v>
      </c>
      <c r="AI55" s="766"/>
      <c r="AJ55" s="776"/>
      <c r="AK55" s="767"/>
    </row>
    <row r="56" spans="1:37" ht="25.5" customHeight="1" x14ac:dyDescent="0.25">
      <c r="A56" s="1011">
        <v>5</v>
      </c>
      <c r="B56" s="832" t="s">
        <v>933</v>
      </c>
      <c r="C56" s="770"/>
      <c r="D56" s="770"/>
      <c r="E56" s="770"/>
      <c r="F56" s="770"/>
      <c r="G56" s="775"/>
      <c r="H56" s="766"/>
      <c r="I56" s="766"/>
      <c r="J56" s="766"/>
      <c r="K56" s="775"/>
      <c r="L56" s="774"/>
      <c r="M56" s="774"/>
      <c r="N56" s="774" t="s">
        <v>975</v>
      </c>
      <c r="O56" s="774">
        <v>0.55000000000000004</v>
      </c>
      <c r="P56" s="770"/>
      <c r="Q56" s="771">
        <f t="shared" si="5"/>
        <v>1.6829999999999998</v>
      </c>
      <c r="R56" s="771"/>
      <c r="S56" s="771">
        <v>0.86599999999999999</v>
      </c>
      <c r="T56" s="771">
        <v>0.81699999999999995</v>
      </c>
      <c r="U56" s="771"/>
      <c r="V56" s="768"/>
      <c r="W56" s="768"/>
      <c r="X56" s="768"/>
      <c r="Y56" s="768"/>
      <c r="Z56" s="768"/>
      <c r="AA56" s="768"/>
      <c r="AB56" s="768"/>
      <c r="AC56" s="768"/>
      <c r="AD56" s="766">
        <v>2015</v>
      </c>
      <c r="AE56" s="768"/>
      <c r="AF56" s="768"/>
      <c r="AG56" s="774" t="s">
        <v>972</v>
      </c>
      <c r="AH56" s="774">
        <v>0.55000000000000004</v>
      </c>
      <c r="AI56" s="766"/>
      <c r="AJ56" s="776"/>
      <c r="AK56" s="767"/>
    </row>
    <row r="57" spans="1:37" ht="66.75" customHeight="1" x14ac:dyDescent="0.25">
      <c r="A57" s="1009">
        <v>6</v>
      </c>
      <c r="B57" s="737" t="s">
        <v>934</v>
      </c>
      <c r="C57" s="770"/>
      <c r="D57" s="770"/>
      <c r="E57" s="770"/>
      <c r="F57" s="770"/>
      <c r="G57" s="775"/>
      <c r="H57" s="766"/>
      <c r="I57" s="766"/>
      <c r="J57" s="880"/>
      <c r="K57" s="775"/>
      <c r="L57" s="774"/>
      <c r="M57" s="774"/>
      <c r="N57" s="775"/>
      <c r="O57" s="774"/>
      <c r="P57" s="770"/>
      <c r="Q57" s="771">
        <f>SUM(R57:U57)</f>
        <v>12.178000000000001</v>
      </c>
      <c r="R57" s="771"/>
      <c r="S57" s="771">
        <v>0.98099999999999998</v>
      </c>
      <c r="T57" s="772">
        <v>10.33</v>
      </c>
      <c r="U57" s="771">
        <v>0.86699999999999999</v>
      </c>
      <c r="V57" s="768"/>
      <c r="W57" s="768"/>
      <c r="X57" s="768"/>
      <c r="Y57" s="768"/>
      <c r="Z57" s="766">
        <v>2015</v>
      </c>
      <c r="AA57" s="768">
        <v>25</v>
      </c>
      <c r="AB57" s="774" t="s">
        <v>992</v>
      </c>
      <c r="AC57" s="769">
        <v>2</v>
      </c>
      <c r="AD57" s="768"/>
      <c r="AE57" s="768"/>
      <c r="AF57" s="768"/>
      <c r="AG57" s="768"/>
      <c r="AH57" s="768"/>
      <c r="AI57" s="766"/>
      <c r="AJ57" s="790"/>
      <c r="AK57" s="767"/>
    </row>
    <row r="58" spans="1:37" x14ac:dyDescent="0.25">
      <c r="A58" s="1009">
        <v>7</v>
      </c>
      <c r="B58" s="737" t="s">
        <v>935</v>
      </c>
      <c r="C58" s="770"/>
      <c r="D58" s="770"/>
      <c r="E58" s="770"/>
      <c r="F58" s="770"/>
      <c r="G58" s="775"/>
      <c r="H58" s="766"/>
      <c r="I58" s="766"/>
      <c r="J58" s="880"/>
      <c r="K58" s="775"/>
      <c r="L58" s="774"/>
      <c r="M58" s="774"/>
      <c r="N58" s="775"/>
      <c r="O58" s="774"/>
      <c r="P58" s="770"/>
      <c r="Q58" s="771">
        <f t="shared" ref="Q58:Q83" si="6">SUM(R58:U58)</f>
        <v>5.9379999999999997</v>
      </c>
      <c r="R58" s="771"/>
      <c r="S58" s="771">
        <v>0.59599999999999997</v>
      </c>
      <c r="T58" s="771">
        <v>4.7859999999999996</v>
      </c>
      <c r="U58" s="771">
        <v>0.55600000000000005</v>
      </c>
      <c r="V58" s="768"/>
      <c r="W58" s="768"/>
      <c r="X58" s="768"/>
      <c r="Y58" s="768"/>
      <c r="Z58" s="766">
        <v>2015</v>
      </c>
      <c r="AA58" s="768">
        <v>25</v>
      </c>
      <c r="AB58" s="774" t="s">
        <v>993</v>
      </c>
      <c r="AC58" s="769">
        <v>1.26</v>
      </c>
      <c r="AD58" s="768"/>
      <c r="AE58" s="768"/>
      <c r="AF58" s="768"/>
      <c r="AG58" s="768"/>
      <c r="AH58" s="768"/>
      <c r="AI58" s="766"/>
      <c r="AJ58" s="790"/>
      <c r="AK58" s="767"/>
    </row>
    <row r="59" spans="1:37" x14ac:dyDescent="0.25">
      <c r="A59" s="1009">
        <v>8</v>
      </c>
      <c r="B59" s="737" t="s">
        <v>936</v>
      </c>
      <c r="C59" s="770"/>
      <c r="D59" s="770"/>
      <c r="E59" s="770"/>
      <c r="F59" s="770"/>
      <c r="G59" s="775"/>
      <c r="H59" s="766"/>
      <c r="I59" s="766"/>
      <c r="J59" s="880"/>
      <c r="K59" s="775"/>
      <c r="L59" s="774"/>
      <c r="M59" s="774"/>
      <c r="N59" s="775"/>
      <c r="O59" s="774"/>
      <c r="P59" s="770"/>
      <c r="Q59" s="771">
        <f t="shared" si="6"/>
        <v>5.9379999999999997</v>
      </c>
      <c r="R59" s="771"/>
      <c r="S59" s="771">
        <v>0.59599999999999997</v>
      </c>
      <c r="T59" s="771">
        <v>4.7859999999999996</v>
      </c>
      <c r="U59" s="771">
        <v>0.55600000000000005</v>
      </c>
      <c r="V59" s="768"/>
      <c r="W59" s="768"/>
      <c r="X59" s="768"/>
      <c r="Y59" s="768"/>
      <c r="Z59" s="766">
        <v>2015</v>
      </c>
      <c r="AA59" s="768">
        <v>25</v>
      </c>
      <c r="AB59" s="774" t="s">
        <v>993</v>
      </c>
      <c r="AC59" s="769">
        <v>1.26</v>
      </c>
      <c r="AD59" s="768"/>
      <c r="AE59" s="768"/>
      <c r="AF59" s="768"/>
      <c r="AG59" s="768"/>
      <c r="AH59" s="768"/>
      <c r="AI59" s="766"/>
      <c r="AJ59" s="790"/>
      <c r="AK59" s="767"/>
    </row>
    <row r="60" spans="1:37" ht="31.5" x14ac:dyDescent="0.25">
      <c r="A60" s="1009">
        <v>9</v>
      </c>
      <c r="B60" s="740" t="s">
        <v>937</v>
      </c>
      <c r="C60" s="770"/>
      <c r="D60" s="770"/>
      <c r="E60" s="770"/>
      <c r="F60" s="770"/>
      <c r="G60" s="775"/>
      <c r="H60" s="766"/>
      <c r="I60" s="766"/>
      <c r="J60" s="766"/>
      <c r="K60" s="775"/>
      <c r="L60" s="774"/>
      <c r="M60" s="774"/>
      <c r="N60" s="775"/>
      <c r="O60" s="774"/>
      <c r="P60" s="770"/>
      <c r="Q60" s="772">
        <f t="shared" si="6"/>
        <v>24.931000000000001</v>
      </c>
      <c r="R60" s="772"/>
      <c r="S60" s="772">
        <v>6.28</v>
      </c>
      <c r="T60" s="772">
        <v>18.651</v>
      </c>
      <c r="U60" s="772"/>
      <c r="V60" s="768"/>
      <c r="W60" s="768"/>
      <c r="X60" s="768"/>
      <c r="Y60" s="768"/>
      <c r="Z60" s="766"/>
      <c r="AA60" s="768"/>
      <c r="AB60" s="768"/>
      <c r="AC60" s="768"/>
      <c r="AD60" s="768"/>
      <c r="AE60" s="766">
        <v>2015</v>
      </c>
      <c r="AF60" s="768"/>
      <c r="AG60" s="774" t="s">
        <v>976</v>
      </c>
      <c r="AH60" s="774">
        <v>9</v>
      </c>
      <c r="AI60" s="766"/>
      <c r="AJ60" s="790"/>
      <c r="AK60" s="767"/>
    </row>
    <row r="61" spans="1:37" ht="31.5" x14ac:dyDescent="0.25">
      <c r="A61" s="1009">
        <v>10</v>
      </c>
      <c r="B61" s="737" t="s">
        <v>938</v>
      </c>
      <c r="C61" s="770"/>
      <c r="D61" s="770"/>
      <c r="E61" s="770"/>
      <c r="F61" s="770"/>
      <c r="G61" s="775"/>
      <c r="H61" s="766"/>
      <c r="I61" s="766"/>
      <c r="J61" s="766"/>
      <c r="K61" s="775"/>
      <c r="L61" s="774"/>
      <c r="M61" s="774"/>
      <c r="N61" s="775"/>
      <c r="O61" s="774"/>
      <c r="P61" s="770"/>
      <c r="Q61" s="771">
        <f t="shared" si="6"/>
        <v>4.9059999999999997</v>
      </c>
      <c r="R61" s="771"/>
      <c r="S61" s="771">
        <v>1.216</v>
      </c>
      <c r="T61" s="772">
        <v>3.69</v>
      </c>
      <c r="U61" s="771"/>
      <c r="V61" s="768"/>
      <c r="W61" s="768"/>
      <c r="X61" s="768"/>
      <c r="Y61" s="768"/>
      <c r="Z61" s="768"/>
      <c r="AA61" s="768"/>
      <c r="AB61" s="768"/>
      <c r="AC61" s="768"/>
      <c r="AD61" s="768"/>
      <c r="AE61" s="766">
        <v>2015</v>
      </c>
      <c r="AF61" s="768"/>
      <c r="AG61" s="774" t="s">
        <v>977</v>
      </c>
      <c r="AH61" s="774">
        <v>1.8</v>
      </c>
      <c r="AI61" s="766"/>
      <c r="AJ61" s="790"/>
      <c r="AK61" s="767"/>
    </row>
    <row r="62" spans="1:37" ht="31.5" x14ac:dyDescent="0.25">
      <c r="A62" s="1009">
        <v>11</v>
      </c>
      <c r="B62" s="740" t="s">
        <v>939</v>
      </c>
      <c r="C62" s="770"/>
      <c r="D62" s="770"/>
      <c r="E62" s="770"/>
      <c r="F62" s="770"/>
      <c r="G62" s="775"/>
      <c r="H62" s="766"/>
      <c r="I62" s="766"/>
      <c r="J62" s="766"/>
      <c r="K62" s="775"/>
      <c r="L62" s="774"/>
      <c r="M62" s="774"/>
      <c r="N62" s="775"/>
      <c r="O62" s="774"/>
      <c r="P62" s="770"/>
      <c r="Q62" s="772">
        <f t="shared" si="6"/>
        <v>2.1799999999999997</v>
      </c>
      <c r="R62" s="772"/>
      <c r="S62" s="772">
        <v>0.54</v>
      </c>
      <c r="T62" s="772">
        <v>1.64</v>
      </c>
      <c r="U62" s="772"/>
      <c r="V62" s="768"/>
      <c r="W62" s="768"/>
      <c r="X62" s="768"/>
      <c r="Y62" s="768"/>
      <c r="Z62" s="768"/>
      <c r="AA62" s="768"/>
      <c r="AB62" s="768"/>
      <c r="AC62" s="768"/>
      <c r="AD62" s="768"/>
      <c r="AE62" s="766">
        <v>2015</v>
      </c>
      <c r="AF62" s="768"/>
      <c r="AG62" s="774" t="s">
        <v>978</v>
      </c>
      <c r="AH62" s="774" t="s">
        <v>979</v>
      </c>
      <c r="AI62" s="766"/>
      <c r="AJ62" s="790"/>
      <c r="AK62" s="767"/>
    </row>
    <row r="63" spans="1:37" ht="31.5" x14ac:dyDescent="0.25">
      <c r="A63" s="1009">
        <v>12</v>
      </c>
      <c r="B63" s="740" t="s">
        <v>940</v>
      </c>
      <c r="C63" s="770"/>
      <c r="D63" s="770"/>
      <c r="E63" s="770"/>
      <c r="F63" s="770"/>
      <c r="G63" s="775"/>
      <c r="H63" s="766"/>
      <c r="I63" s="766"/>
      <c r="J63" s="766"/>
      <c r="K63" s="775"/>
      <c r="L63" s="774"/>
      <c r="M63" s="774"/>
      <c r="N63" s="775"/>
      <c r="O63" s="774"/>
      <c r="P63" s="770"/>
      <c r="Q63" s="771">
        <f t="shared" si="6"/>
        <v>1.635</v>
      </c>
      <c r="R63" s="771"/>
      <c r="S63" s="771">
        <v>0.40500000000000003</v>
      </c>
      <c r="T63" s="772">
        <v>1.23</v>
      </c>
      <c r="U63" s="771"/>
      <c r="V63" s="768"/>
      <c r="W63" s="768"/>
      <c r="X63" s="768"/>
      <c r="Y63" s="768"/>
      <c r="Z63" s="768"/>
      <c r="AA63" s="768"/>
      <c r="AB63" s="768"/>
      <c r="AC63" s="768"/>
      <c r="AD63" s="768"/>
      <c r="AE63" s="766">
        <v>2015</v>
      </c>
      <c r="AF63" s="768"/>
      <c r="AG63" s="774" t="s">
        <v>978</v>
      </c>
      <c r="AH63" s="774" t="s">
        <v>980</v>
      </c>
      <c r="AI63" s="766"/>
      <c r="AJ63" s="790"/>
      <c r="AK63" s="767"/>
    </row>
    <row r="64" spans="1:37" ht="31.5" x14ac:dyDescent="0.25">
      <c r="A64" s="1009">
        <v>13</v>
      </c>
      <c r="B64" s="5" t="s">
        <v>941</v>
      </c>
      <c r="C64" s="770"/>
      <c r="D64" s="770"/>
      <c r="E64" s="770"/>
      <c r="F64" s="770"/>
      <c r="G64" s="775"/>
      <c r="H64" s="766"/>
      <c r="I64" s="766"/>
      <c r="J64" s="766"/>
      <c r="K64" s="775"/>
      <c r="L64" s="774"/>
      <c r="M64" s="774"/>
      <c r="N64" s="774" t="s">
        <v>981</v>
      </c>
      <c r="O64" s="774">
        <v>4</v>
      </c>
      <c r="P64" s="770"/>
      <c r="Q64" s="771">
        <f t="shared" si="6"/>
        <v>11.512999999999998</v>
      </c>
      <c r="R64" s="771"/>
      <c r="S64" s="771">
        <v>2.9089999999999998</v>
      </c>
      <c r="T64" s="771">
        <v>8.6039999999999992</v>
      </c>
      <c r="U64" s="771"/>
      <c r="V64" s="768"/>
      <c r="W64" s="768"/>
      <c r="X64" s="768"/>
      <c r="Y64" s="768"/>
      <c r="Z64" s="768"/>
      <c r="AA64" s="768"/>
      <c r="AB64" s="768"/>
      <c r="AC64" s="768"/>
      <c r="AD64" s="768"/>
      <c r="AE64" s="768">
        <v>2016</v>
      </c>
      <c r="AF64" s="768"/>
      <c r="AG64" s="774" t="s">
        <v>969</v>
      </c>
      <c r="AH64" s="774">
        <v>4</v>
      </c>
      <c r="AI64" s="766"/>
      <c r="AJ64" s="790"/>
      <c r="AK64" s="767"/>
    </row>
    <row r="65" spans="1:37" x14ac:dyDescent="0.25">
      <c r="A65" s="1009">
        <v>14</v>
      </c>
      <c r="B65" s="737" t="s">
        <v>942</v>
      </c>
      <c r="C65" s="770"/>
      <c r="D65" s="770"/>
      <c r="E65" s="770"/>
      <c r="F65" s="770"/>
      <c r="G65" s="775"/>
      <c r="H65" s="766"/>
      <c r="I65" s="766"/>
      <c r="J65" s="881"/>
      <c r="K65" s="775"/>
      <c r="L65" s="774"/>
      <c r="M65" s="774"/>
      <c r="N65" s="775"/>
      <c r="O65" s="774"/>
      <c r="P65" s="770"/>
      <c r="Q65" s="771">
        <f t="shared" si="6"/>
        <v>5.9379999999999997</v>
      </c>
      <c r="R65" s="771"/>
      <c r="S65" s="771">
        <v>0.59599999999999997</v>
      </c>
      <c r="T65" s="771">
        <v>4.7859999999999996</v>
      </c>
      <c r="U65" s="771">
        <v>0.55600000000000005</v>
      </c>
      <c r="V65" s="768"/>
      <c r="W65" s="768"/>
      <c r="X65" s="768"/>
      <c r="Y65" s="768"/>
      <c r="Z65" s="768">
        <v>2016</v>
      </c>
      <c r="AA65" s="768">
        <v>25</v>
      </c>
      <c r="AB65" s="774" t="s">
        <v>993</v>
      </c>
      <c r="AC65" s="769">
        <v>1.26</v>
      </c>
      <c r="AD65" s="768"/>
      <c r="AE65" s="768"/>
      <c r="AF65" s="768"/>
      <c r="AG65" s="768"/>
      <c r="AH65" s="768"/>
      <c r="AI65" s="766"/>
      <c r="AJ65" s="790"/>
      <c r="AK65" s="767"/>
    </row>
    <row r="66" spans="1:37" ht="31.5" x14ac:dyDescent="0.25">
      <c r="A66" s="1009">
        <v>15</v>
      </c>
      <c r="B66" s="737" t="s">
        <v>943</v>
      </c>
      <c r="C66" s="770"/>
      <c r="D66" s="770"/>
      <c r="E66" s="770"/>
      <c r="F66" s="770"/>
      <c r="G66" s="775"/>
      <c r="H66" s="766"/>
      <c r="I66" s="766"/>
      <c r="J66" s="879"/>
      <c r="K66" s="775"/>
      <c r="L66" s="774"/>
      <c r="M66" s="774"/>
      <c r="N66" s="775"/>
      <c r="O66" s="774"/>
      <c r="P66" s="770"/>
      <c r="Q66" s="771">
        <f t="shared" si="6"/>
        <v>5.4509999999999996</v>
      </c>
      <c r="R66" s="771"/>
      <c r="S66" s="771">
        <v>1.351</v>
      </c>
      <c r="T66" s="772">
        <v>4.0999999999999996</v>
      </c>
      <c r="U66" s="771"/>
      <c r="V66" s="768"/>
      <c r="W66" s="768"/>
      <c r="X66" s="768"/>
      <c r="Y66" s="768"/>
      <c r="Z66" s="768"/>
      <c r="AA66" s="768"/>
      <c r="AB66" s="768"/>
      <c r="AC66" s="768"/>
      <c r="AD66" s="768"/>
      <c r="AE66" s="768">
        <v>2016</v>
      </c>
      <c r="AF66" s="768"/>
      <c r="AG66" s="774" t="s">
        <v>977</v>
      </c>
      <c r="AH66" s="774">
        <v>2</v>
      </c>
      <c r="AI66" s="766"/>
      <c r="AJ66" s="790"/>
      <c r="AK66" s="767"/>
    </row>
    <row r="67" spans="1:37" x14ac:dyDescent="0.25">
      <c r="A67" s="1009">
        <v>16</v>
      </c>
      <c r="B67" s="737" t="s">
        <v>944</v>
      </c>
      <c r="C67" s="770"/>
      <c r="D67" s="770"/>
      <c r="E67" s="770"/>
      <c r="F67" s="770"/>
      <c r="G67" s="775"/>
      <c r="H67" s="766"/>
      <c r="I67" s="766"/>
      <c r="J67" s="881"/>
      <c r="K67" s="775"/>
      <c r="L67" s="774"/>
      <c r="M67" s="774"/>
      <c r="N67" s="775"/>
      <c r="O67" s="774"/>
      <c r="P67" s="770"/>
      <c r="Q67" s="771">
        <f t="shared" si="6"/>
        <v>5.9379999999999997</v>
      </c>
      <c r="R67" s="771"/>
      <c r="S67" s="771">
        <v>0.59599999999999997</v>
      </c>
      <c r="T67" s="772">
        <v>4.7859999999999996</v>
      </c>
      <c r="U67" s="771">
        <v>0.55600000000000005</v>
      </c>
      <c r="V67" s="768"/>
      <c r="W67" s="768"/>
      <c r="X67" s="768"/>
      <c r="Y67" s="768"/>
      <c r="Z67" s="768">
        <v>2016</v>
      </c>
      <c r="AA67" s="768">
        <v>25</v>
      </c>
      <c r="AB67" s="774" t="s">
        <v>993</v>
      </c>
      <c r="AC67" s="769">
        <v>1.26</v>
      </c>
      <c r="AD67" s="768"/>
      <c r="AE67" s="768"/>
      <c r="AF67" s="768"/>
      <c r="AG67" s="768"/>
      <c r="AH67" s="768"/>
      <c r="AI67" s="766"/>
      <c r="AJ67" s="790"/>
      <c r="AK67" s="767"/>
    </row>
    <row r="68" spans="1:37" ht="31.5" x14ac:dyDescent="0.25">
      <c r="A68" s="1009">
        <v>17</v>
      </c>
      <c r="B68" s="737" t="s">
        <v>891</v>
      </c>
      <c r="C68" s="770"/>
      <c r="D68" s="770"/>
      <c r="E68" s="770"/>
      <c r="F68" s="770"/>
      <c r="G68" s="775"/>
      <c r="H68" s="766"/>
      <c r="I68" s="766"/>
      <c r="J68" s="879"/>
      <c r="K68" s="775"/>
      <c r="L68" s="774"/>
      <c r="M68" s="774"/>
      <c r="N68" s="775"/>
      <c r="O68" s="774"/>
      <c r="P68" s="770"/>
      <c r="Q68" s="771">
        <f t="shared" si="6"/>
        <v>5.4509999999999996</v>
      </c>
      <c r="R68" s="771"/>
      <c r="S68" s="771">
        <v>1.351</v>
      </c>
      <c r="T68" s="772">
        <v>4.0999999999999996</v>
      </c>
      <c r="U68" s="771"/>
      <c r="V68" s="768"/>
      <c r="W68" s="768"/>
      <c r="X68" s="768"/>
      <c r="Y68" s="768"/>
      <c r="Z68" s="768"/>
      <c r="AA68" s="768"/>
      <c r="AB68" s="768"/>
      <c r="AC68" s="769"/>
      <c r="AD68" s="768"/>
      <c r="AE68" s="768">
        <v>2016</v>
      </c>
      <c r="AF68" s="768"/>
      <c r="AG68" s="774" t="s">
        <v>982</v>
      </c>
      <c r="AH68" s="774">
        <v>2</v>
      </c>
      <c r="AI68" s="766"/>
      <c r="AJ68" s="790"/>
      <c r="AK68" s="767"/>
    </row>
    <row r="69" spans="1:37" x14ac:dyDescent="0.25">
      <c r="A69" s="1009">
        <v>18</v>
      </c>
      <c r="B69" s="737" t="s">
        <v>945</v>
      </c>
      <c r="C69" s="770"/>
      <c r="D69" s="770"/>
      <c r="E69" s="770"/>
      <c r="F69" s="770"/>
      <c r="G69" s="775"/>
      <c r="H69" s="766"/>
      <c r="I69" s="766"/>
      <c r="J69" s="881"/>
      <c r="K69" s="775"/>
      <c r="L69" s="774"/>
      <c r="M69" s="774"/>
      <c r="N69" s="775"/>
      <c r="O69" s="774"/>
      <c r="P69" s="770"/>
      <c r="Q69" s="771">
        <f t="shared" si="6"/>
        <v>5.9379999999999997</v>
      </c>
      <c r="R69" s="771"/>
      <c r="S69" s="771">
        <v>0.59599999999999997</v>
      </c>
      <c r="T69" s="771">
        <v>4.7859999999999996</v>
      </c>
      <c r="U69" s="771">
        <v>0.55600000000000005</v>
      </c>
      <c r="V69" s="768"/>
      <c r="W69" s="768"/>
      <c r="X69" s="768"/>
      <c r="Y69" s="768"/>
      <c r="Z69" s="768">
        <v>2016</v>
      </c>
      <c r="AA69" s="768">
        <v>25</v>
      </c>
      <c r="AB69" s="774" t="s">
        <v>993</v>
      </c>
      <c r="AC69" s="769">
        <v>1.26</v>
      </c>
      <c r="AD69" s="768"/>
      <c r="AE69" s="768"/>
      <c r="AF69" s="768"/>
      <c r="AG69" s="768"/>
      <c r="AH69" s="768"/>
      <c r="AI69" s="766"/>
      <c r="AJ69" s="790"/>
      <c r="AK69" s="767"/>
    </row>
    <row r="70" spans="1:37" ht="31.5" x14ac:dyDescent="0.25">
      <c r="A70" s="1009">
        <v>19</v>
      </c>
      <c r="B70" s="5" t="s">
        <v>946</v>
      </c>
      <c r="C70" s="770"/>
      <c r="D70" s="770"/>
      <c r="E70" s="770"/>
      <c r="F70" s="770"/>
      <c r="G70" s="775"/>
      <c r="H70" s="766"/>
      <c r="I70" s="766"/>
      <c r="J70" s="879"/>
      <c r="K70" s="775"/>
      <c r="L70" s="774"/>
      <c r="M70" s="774"/>
      <c r="N70" s="775"/>
      <c r="O70" s="774"/>
      <c r="P70" s="770"/>
      <c r="Q70" s="771">
        <f t="shared" si="6"/>
        <v>5.4509999999999996</v>
      </c>
      <c r="R70" s="771"/>
      <c r="S70" s="771">
        <v>1.351</v>
      </c>
      <c r="T70" s="772">
        <v>4.0999999999999996</v>
      </c>
      <c r="U70" s="771"/>
      <c r="V70" s="768"/>
      <c r="W70" s="768"/>
      <c r="X70" s="768"/>
      <c r="Y70" s="768"/>
      <c r="Z70" s="768"/>
      <c r="AA70" s="768"/>
      <c r="AB70" s="768"/>
      <c r="AC70" s="768"/>
      <c r="AD70" s="768"/>
      <c r="AE70" s="768">
        <v>2016</v>
      </c>
      <c r="AF70" s="768"/>
      <c r="AG70" s="774" t="s">
        <v>977</v>
      </c>
      <c r="AH70" s="774">
        <v>2</v>
      </c>
      <c r="AI70" s="766"/>
      <c r="AJ70" s="790"/>
      <c r="AK70" s="767"/>
    </row>
    <row r="71" spans="1:37" x14ac:dyDescent="0.25">
      <c r="A71" s="877" t="s">
        <v>915</v>
      </c>
      <c r="B71" s="5" t="s">
        <v>860</v>
      </c>
      <c r="C71" s="770"/>
      <c r="D71" s="770"/>
      <c r="E71" s="770"/>
      <c r="F71" s="770"/>
      <c r="G71" s="775"/>
      <c r="H71" s="766"/>
      <c r="I71" s="766"/>
      <c r="J71" s="879"/>
      <c r="K71" s="775"/>
      <c r="L71" s="774"/>
      <c r="M71" s="774"/>
      <c r="N71" s="775"/>
      <c r="O71" s="774"/>
      <c r="P71" s="770"/>
      <c r="Q71" s="771">
        <f t="shared" si="6"/>
        <v>2.7249999999999996</v>
      </c>
      <c r="R71" s="771"/>
      <c r="S71" s="771">
        <v>0.67500000000000004</v>
      </c>
      <c r="T71" s="772">
        <v>2.0499999999999998</v>
      </c>
      <c r="U71" s="771"/>
      <c r="V71" s="768"/>
      <c r="W71" s="768"/>
      <c r="X71" s="768"/>
      <c r="Y71" s="768"/>
      <c r="Z71" s="768"/>
      <c r="AA71" s="768"/>
      <c r="AB71" s="768"/>
      <c r="AC71" s="774"/>
      <c r="AD71" s="768"/>
      <c r="AE71" s="768">
        <v>2016</v>
      </c>
      <c r="AF71" s="768"/>
      <c r="AG71" s="774" t="s">
        <v>972</v>
      </c>
      <c r="AH71" s="774">
        <v>1</v>
      </c>
      <c r="AI71" s="766"/>
      <c r="AJ71" s="790"/>
      <c r="AK71" s="767"/>
    </row>
    <row r="72" spans="1:37" x14ac:dyDescent="0.25">
      <c r="A72" s="877" t="s">
        <v>916</v>
      </c>
      <c r="B72" s="737" t="s">
        <v>947</v>
      </c>
      <c r="C72" s="770"/>
      <c r="D72" s="770"/>
      <c r="E72" s="770"/>
      <c r="F72" s="770"/>
      <c r="G72" s="775"/>
      <c r="H72" s="766"/>
      <c r="I72" s="766"/>
      <c r="J72" s="881"/>
      <c r="K72" s="775"/>
      <c r="L72" s="774"/>
      <c r="M72" s="774"/>
      <c r="N72" s="775"/>
      <c r="O72" s="774"/>
      <c r="P72" s="770"/>
      <c r="Q72" s="771">
        <f t="shared" si="6"/>
        <v>5.9379999999999997</v>
      </c>
      <c r="R72" s="771"/>
      <c r="S72" s="771">
        <v>0.59599999999999997</v>
      </c>
      <c r="T72" s="771">
        <v>4.7859999999999996</v>
      </c>
      <c r="U72" s="771">
        <v>0.55600000000000005</v>
      </c>
      <c r="V72" s="768"/>
      <c r="W72" s="768"/>
      <c r="X72" s="768"/>
      <c r="Y72" s="768"/>
      <c r="Z72" s="768">
        <v>2017</v>
      </c>
      <c r="AA72" s="768">
        <v>25</v>
      </c>
      <c r="AB72" s="774" t="s">
        <v>993</v>
      </c>
      <c r="AC72" s="769">
        <v>1.26</v>
      </c>
      <c r="AD72" s="768"/>
      <c r="AE72" s="768"/>
      <c r="AF72" s="768"/>
      <c r="AG72" s="768"/>
      <c r="AH72" s="768"/>
      <c r="AI72" s="766"/>
      <c r="AJ72" s="790"/>
      <c r="AK72" s="767"/>
    </row>
    <row r="73" spans="1:37" ht="44.25" customHeight="1" x14ac:dyDescent="0.25">
      <c r="A73" s="877" t="s">
        <v>917</v>
      </c>
      <c r="B73" s="737" t="s">
        <v>948</v>
      </c>
      <c r="C73" s="770"/>
      <c r="D73" s="770"/>
      <c r="E73" s="770"/>
      <c r="F73" s="770"/>
      <c r="G73" s="775"/>
      <c r="H73" s="766"/>
      <c r="I73" s="766"/>
      <c r="J73" s="881"/>
      <c r="K73" s="775"/>
      <c r="L73" s="774"/>
      <c r="M73" s="774"/>
      <c r="N73" s="775"/>
      <c r="O73" s="774"/>
      <c r="P73" s="770"/>
      <c r="Q73" s="771">
        <f t="shared" si="6"/>
        <v>8.754999999999999</v>
      </c>
      <c r="R73" s="771"/>
      <c r="S73" s="771">
        <v>0.76100000000000001</v>
      </c>
      <c r="T73" s="771">
        <v>7.3369999999999997</v>
      </c>
      <c r="U73" s="771">
        <v>0.65700000000000003</v>
      </c>
      <c r="V73" s="768"/>
      <c r="W73" s="768"/>
      <c r="X73" s="768"/>
      <c r="Y73" s="768"/>
      <c r="Z73" s="768">
        <v>2017</v>
      </c>
      <c r="AA73" s="768">
        <v>25</v>
      </c>
      <c r="AB73" s="774" t="s">
        <v>994</v>
      </c>
      <c r="AC73" s="769">
        <v>2.5</v>
      </c>
      <c r="AD73" s="768"/>
      <c r="AE73" s="768"/>
      <c r="AF73" s="768"/>
      <c r="AG73" s="768"/>
      <c r="AH73" s="768"/>
      <c r="AI73" s="766"/>
      <c r="AJ73" s="790"/>
      <c r="AK73" s="767"/>
    </row>
    <row r="74" spans="1:37" ht="31.5" x14ac:dyDescent="0.25">
      <c r="A74" s="877" t="s">
        <v>918</v>
      </c>
      <c r="B74" s="5" t="s">
        <v>949</v>
      </c>
      <c r="C74" s="770"/>
      <c r="D74" s="770"/>
      <c r="E74" s="770"/>
      <c r="F74" s="770"/>
      <c r="G74" s="775"/>
      <c r="H74" s="766"/>
      <c r="I74" s="766"/>
      <c r="J74" s="879"/>
      <c r="K74" s="775"/>
      <c r="L74" s="774"/>
      <c r="M74" s="774"/>
      <c r="N74" s="775"/>
      <c r="O74" s="774"/>
      <c r="P74" s="770"/>
      <c r="Q74" s="771">
        <f t="shared" si="6"/>
        <v>2.7249999999999996</v>
      </c>
      <c r="R74" s="771"/>
      <c r="S74" s="771">
        <v>0.67500000000000004</v>
      </c>
      <c r="T74" s="772">
        <v>2.0499999999999998</v>
      </c>
      <c r="U74" s="771"/>
      <c r="V74" s="768"/>
      <c r="W74" s="768"/>
      <c r="X74" s="768"/>
      <c r="Y74" s="768"/>
      <c r="Z74" s="768"/>
      <c r="AA74" s="768"/>
      <c r="AB74" s="768"/>
      <c r="AC74" s="768"/>
      <c r="AD74" s="768"/>
      <c r="AE74" s="768">
        <v>2017</v>
      </c>
      <c r="AF74" s="768"/>
      <c r="AG74" s="774" t="s">
        <v>977</v>
      </c>
      <c r="AH74" s="774">
        <v>1</v>
      </c>
      <c r="AI74" s="766"/>
      <c r="AJ74" s="790"/>
      <c r="AK74" s="767"/>
    </row>
    <row r="75" spans="1:37" ht="31.5" x14ac:dyDescent="0.25">
      <c r="A75" s="877" t="s">
        <v>919</v>
      </c>
      <c r="B75" s="5" t="s">
        <v>950</v>
      </c>
      <c r="C75" s="774"/>
      <c r="D75" s="774"/>
      <c r="E75" s="774"/>
      <c r="F75" s="774"/>
      <c r="G75" s="775"/>
      <c r="H75" s="766"/>
      <c r="I75" s="766"/>
      <c r="J75" s="879"/>
      <c r="K75" s="775"/>
      <c r="L75" s="774"/>
      <c r="M75" s="774"/>
      <c r="N75" s="775"/>
      <c r="O75" s="774"/>
      <c r="P75" s="775"/>
      <c r="Q75" s="771">
        <f t="shared" si="6"/>
        <v>1.9079999999999999</v>
      </c>
      <c r="R75" s="774"/>
      <c r="S75" s="775">
        <v>0.47299999999999998</v>
      </c>
      <c r="T75" s="775">
        <v>1.4350000000000001</v>
      </c>
      <c r="U75" s="775"/>
      <c r="V75" s="766"/>
      <c r="W75" s="766"/>
      <c r="X75" s="766"/>
      <c r="Y75" s="766"/>
      <c r="Z75" s="766"/>
      <c r="AA75" s="766"/>
      <c r="AB75" s="766"/>
      <c r="AC75" s="766"/>
      <c r="AD75" s="766"/>
      <c r="AE75" s="768">
        <v>2017</v>
      </c>
      <c r="AF75" s="766"/>
      <c r="AG75" s="774" t="s">
        <v>977</v>
      </c>
      <c r="AH75" s="774">
        <v>0.7</v>
      </c>
      <c r="AI75" s="766"/>
      <c r="AJ75" s="790"/>
      <c r="AK75" s="767"/>
    </row>
    <row r="76" spans="1:37" ht="31.5" x14ac:dyDescent="0.25">
      <c r="A76" s="877" t="s">
        <v>920</v>
      </c>
      <c r="B76" s="5" t="s">
        <v>990</v>
      </c>
      <c r="C76" s="774"/>
      <c r="D76" s="774"/>
      <c r="E76" s="774"/>
      <c r="F76" s="774"/>
      <c r="G76" s="775"/>
      <c r="H76" s="766"/>
      <c r="I76" s="766"/>
      <c r="J76" s="879"/>
      <c r="K76" s="775"/>
      <c r="L76" s="774"/>
      <c r="M76" s="774"/>
      <c r="N76" s="775"/>
      <c r="O76" s="774"/>
      <c r="P76" s="775"/>
      <c r="Q76" s="771">
        <f t="shared" si="6"/>
        <v>2.7249999999999996</v>
      </c>
      <c r="R76" s="774"/>
      <c r="S76" s="775">
        <v>0.67500000000000004</v>
      </c>
      <c r="T76" s="788">
        <v>2.0499999999999998</v>
      </c>
      <c r="U76" s="775"/>
      <c r="V76" s="766"/>
      <c r="W76" s="766"/>
      <c r="X76" s="766"/>
      <c r="Y76" s="766"/>
      <c r="Z76" s="766"/>
      <c r="AA76" s="766"/>
      <c r="AB76" s="766"/>
      <c r="AC76" s="766"/>
      <c r="AD76" s="766"/>
      <c r="AE76" s="768">
        <v>2017</v>
      </c>
      <c r="AF76" s="766"/>
      <c r="AG76" s="774" t="s">
        <v>977</v>
      </c>
      <c r="AH76" s="774">
        <v>1</v>
      </c>
      <c r="AI76" s="766"/>
      <c r="AJ76" s="790"/>
      <c r="AK76" s="767"/>
    </row>
    <row r="77" spans="1:37" ht="31.5" x14ac:dyDescent="0.25">
      <c r="A77" s="877" t="s">
        <v>921</v>
      </c>
      <c r="B77" s="5" t="s">
        <v>951</v>
      </c>
      <c r="C77" s="774"/>
      <c r="D77" s="774"/>
      <c r="E77" s="774"/>
      <c r="F77" s="774"/>
      <c r="G77" s="775"/>
      <c r="H77" s="766"/>
      <c r="I77" s="766"/>
      <c r="J77" s="879"/>
      <c r="K77" s="775"/>
      <c r="L77" s="774"/>
      <c r="M77" s="774"/>
      <c r="N77" s="775"/>
      <c r="O77" s="774"/>
      <c r="P77" s="775"/>
      <c r="Q77" s="771">
        <f t="shared" si="6"/>
        <v>1.9079999999999999</v>
      </c>
      <c r="R77" s="774"/>
      <c r="S77" s="775">
        <v>0.47299999999999998</v>
      </c>
      <c r="T77" s="775">
        <v>1.4350000000000001</v>
      </c>
      <c r="U77" s="775"/>
      <c r="V77" s="766"/>
      <c r="W77" s="766"/>
      <c r="X77" s="766"/>
      <c r="Y77" s="766"/>
      <c r="Z77" s="766"/>
      <c r="AA77" s="766"/>
      <c r="AB77" s="766"/>
      <c r="AC77" s="766"/>
      <c r="AD77" s="766"/>
      <c r="AE77" s="768">
        <v>2017</v>
      </c>
      <c r="AF77" s="766"/>
      <c r="AG77" s="774" t="s">
        <v>977</v>
      </c>
      <c r="AH77" s="774">
        <v>0.7</v>
      </c>
      <c r="AI77" s="766"/>
      <c r="AJ77" s="790"/>
      <c r="AK77" s="767"/>
    </row>
    <row r="78" spans="1:37" ht="21" customHeight="1" x14ac:dyDescent="0.25">
      <c r="A78" s="877" t="s">
        <v>922</v>
      </c>
      <c r="B78" s="737" t="s">
        <v>952</v>
      </c>
      <c r="C78" s="774"/>
      <c r="D78" s="774"/>
      <c r="E78" s="774"/>
      <c r="F78" s="774"/>
      <c r="G78" s="775"/>
      <c r="H78" s="766"/>
      <c r="I78" s="766"/>
      <c r="J78" s="881"/>
      <c r="K78" s="775"/>
      <c r="L78" s="774"/>
      <c r="M78" s="774"/>
      <c r="N78" s="775"/>
      <c r="O78" s="774"/>
      <c r="P78" s="775"/>
      <c r="Q78" s="771">
        <f t="shared" si="6"/>
        <v>5.9379999999999997</v>
      </c>
      <c r="R78" s="774"/>
      <c r="S78" s="775">
        <v>0.59599999999999997</v>
      </c>
      <c r="T78" s="775">
        <v>4.7859999999999996</v>
      </c>
      <c r="U78" s="775">
        <v>0.55600000000000005</v>
      </c>
      <c r="V78" s="766"/>
      <c r="W78" s="766"/>
      <c r="X78" s="766"/>
      <c r="Y78" s="766"/>
      <c r="Z78" s="766">
        <v>2018</v>
      </c>
      <c r="AA78" s="768">
        <v>25</v>
      </c>
      <c r="AB78" s="774" t="s">
        <v>993</v>
      </c>
      <c r="AC78" s="777">
        <v>1.26</v>
      </c>
      <c r="AD78" s="766"/>
      <c r="AE78" s="766"/>
      <c r="AF78" s="766"/>
      <c r="AG78" s="766"/>
      <c r="AH78" s="766"/>
      <c r="AI78" s="766"/>
      <c r="AJ78" s="790"/>
      <c r="AK78" s="767"/>
    </row>
    <row r="79" spans="1:37" ht="30" x14ac:dyDescent="0.25">
      <c r="A79" s="877" t="s">
        <v>923</v>
      </c>
      <c r="B79" s="737" t="s">
        <v>953</v>
      </c>
      <c r="C79" s="774"/>
      <c r="D79" s="774"/>
      <c r="E79" s="774"/>
      <c r="F79" s="774"/>
      <c r="G79" s="775"/>
      <c r="H79" s="766"/>
      <c r="I79" s="766"/>
      <c r="J79" s="881"/>
      <c r="K79" s="775"/>
      <c r="L79" s="774"/>
      <c r="M79" s="774"/>
      <c r="N79" s="775"/>
      <c r="O79" s="774"/>
      <c r="P79" s="775"/>
      <c r="Q79" s="771">
        <f t="shared" si="6"/>
        <v>8.754999999999999</v>
      </c>
      <c r="R79" s="774"/>
      <c r="S79" s="775">
        <v>0.76100000000000001</v>
      </c>
      <c r="T79" s="775">
        <v>7.3369999999999997</v>
      </c>
      <c r="U79" s="775">
        <v>0.65700000000000003</v>
      </c>
      <c r="V79" s="766"/>
      <c r="W79" s="766"/>
      <c r="X79" s="766"/>
      <c r="Y79" s="766"/>
      <c r="Z79" s="766">
        <v>2018</v>
      </c>
      <c r="AA79" s="768">
        <v>25</v>
      </c>
      <c r="AB79" s="774" t="s">
        <v>994</v>
      </c>
      <c r="AC79" s="777">
        <v>2.5</v>
      </c>
      <c r="AD79" s="766"/>
      <c r="AE79" s="766"/>
      <c r="AF79" s="766"/>
      <c r="AG79" s="766"/>
      <c r="AH79" s="766"/>
      <c r="AI79" s="766"/>
      <c r="AJ79" s="790"/>
      <c r="AK79" s="767"/>
    </row>
    <row r="80" spans="1:37" ht="35.25" customHeight="1" x14ac:dyDescent="0.25">
      <c r="A80" s="877" t="s">
        <v>924</v>
      </c>
      <c r="B80" s="5" t="s">
        <v>954</v>
      </c>
      <c r="C80" s="774"/>
      <c r="D80" s="774"/>
      <c r="E80" s="774"/>
      <c r="F80" s="774"/>
      <c r="G80" s="775"/>
      <c r="H80" s="766"/>
      <c r="I80" s="766"/>
      <c r="J80" s="879"/>
      <c r="K80" s="775"/>
      <c r="L80" s="774"/>
      <c r="M80" s="774"/>
      <c r="N80" s="775"/>
      <c r="O80" s="774"/>
      <c r="P80" s="775"/>
      <c r="Q80" s="771">
        <f t="shared" si="6"/>
        <v>2.7249999999999996</v>
      </c>
      <c r="R80" s="774"/>
      <c r="S80" s="775">
        <v>0.67500000000000004</v>
      </c>
      <c r="T80" s="788">
        <v>2.0499999999999998</v>
      </c>
      <c r="U80" s="775"/>
      <c r="V80" s="766"/>
      <c r="W80" s="766"/>
      <c r="X80" s="766"/>
      <c r="Y80" s="766"/>
      <c r="Z80" s="766"/>
      <c r="AA80" s="766"/>
      <c r="AB80" s="766"/>
      <c r="AC80" s="766"/>
      <c r="AD80" s="766"/>
      <c r="AE80" s="766">
        <v>2018</v>
      </c>
      <c r="AF80" s="766"/>
      <c r="AG80" s="774" t="s">
        <v>977</v>
      </c>
      <c r="AH80" s="774">
        <v>1</v>
      </c>
      <c r="AI80" s="766"/>
      <c r="AJ80" s="790"/>
      <c r="AK80" s="767"/>
    </row>
    <row r="81" spans="1:37" ht="31.5" x14ac:dyDescent="0.25">
      <c r="A81" s="877" t="s">
        <v>925</v>
      </c>
      <c r="B81" s="5" t="s">
        <v>955</v>
      </c>
      <c r="C81" s="774"/>
      <c r="D81" s="774"/>
      <c r="E81" s="774"/>
      <c r="F81" s="774"/>
      <c r="G81" s="775"/>
      <c r="H81" s="766"/>
      <c r="I81" s="766"/>
      <c r="J81" s="879"/>
      <c r="K81" s="775"/>
      <c r="L81" s="774"/>
      <c r="M81" s="774"/>
      <c r="N81" s="775"/>
      <c r="O81" s="774"/>
      <c r="P81" s="775"/>
      <c r="Q81" s="771">
        <f t="shared" si="6"/>
        <v>1.9079999999999999</v>
      </c>
      <c r="R81" s="774"/>
      <c r="S81" s="775">
        <v>0.47299999999999998</v>
      </c>
      <c r="T81" s="775">
        <v>1.4350000000000001</v>
      </c>
      <c r="U81" s="775"/>
      <c r="V81" s="766"/>
      <c r="W81" s="766"/>
      <c r="X81" s="766"/>
      <c r="Y81" s="766"/>
      <c r="Z81" s="766"/>
      <c r="AA81" s="766"/>
      <c r="AB81" s="766"/>
      <c r="AC81" s="766"/>
      <c r="AD81" s="766"/>
      <c r="AE81" s="766">
        <v>2018</v>
      </c>
      <c r="AF81" s="766"/>
      <c r="AG81" s="774" t="s">
        <v>977</v>
      </c>
      <c r="AH81" s="774">
        <v>0.7</v>
      </c>
      <c r="AI81" s="766"/>
      <c r="AJ81" s="790"/>
      <c r="AK81" s="767"/>
    </row>
    <row r="82" spans="1:37" ht="31.5" x14ac:dyDescent="0.25">
      <c r="A82" s="877" t="s">
        <v>926</v>
      </c>
      <c r="B82" s="5" t="s">
        <v>999</v>
      </c>
      <c r="C82" s="774"/>
      <c r="D82" s="774"/>
      <c r="E82" s="774"/>
      <c r="F82" s="774"/>
      <c r="G82" s="775"/>
      <c r="H82" s="766"/>
      <c r="I82" s="766"/>
      <c r="J82" s="879"/>
      <c r="K82" s="775"/>
      <c r="L82" s="774"/>
      <c r="M82" s="774"/>
      <c r="N82" s="775"/>
      <c r="O82" s="774"/>
      <c r="P82" s="775"/>
      <c r="Q82" s="771">
        <f t="shared" si="6"/>
        <v>2.7249999999999996</v>
      </c>
      <c r="R82" s="774"/>
      <c r="S82" s="775">
        <v>0.67500000000000004</v>
      </c>
      <c r="T82" s="788">
        <v>2.0499999999999998</v>
      </c>
      <c r="U82" s="775"/>
      <c r="V82" s="766"/>
      <c r="W82" s="766"/>
      <c r="X82" s="766"/>
      <c r="Y82" s="766"/>
      <c r="Z82" s="766"/>
      <c r="AA82" s="766"/>
      <c r="AB82" s="766"/>
      <c r="AC82" s="766"/>
      <c r="AD82" s="766"/>
      <c r="AE82" s="766">
        <v>2018</v>
      </c>
      <c r="AF82" s="766"/>
      <c r="AG82" s="774" t="s">
        <v>977</v>
      </c>
      <c r="AH82" s="774">
        <v>1</v>
      </c>
      <c r="AI82" s="766"/>
      <c r="AJ82" s="790"/>
      <c r="AK82" s="767"/>
    </row>
    <row r="83" spans="1:37" ht="31.5" x14ac:dyDescent="0.25">
      <c r="A83" s="877" t="s">
        <v>927</v>
      </c>
      <c r="B83" s="5" t="s">
        <v>956</v>
      </c>
      <c r="C83" s="774"/>
      <c r="D83" s="774"/>
      <c r="E83" s="774"/>
      <c r="F83" s="774"/>
      <c r="G83" s="775"/>
      <c r="H83" s="766"/>
      <c r="I83" s="766"/>
      <c r="J83" s="879"/>
      <c r="K83" s="775"/>
      <c r="L83" s="774"/>
      <c r="M83" s="774"/>
      <c r="N83" s="775"/>
      <c r="O83" s="774"/>
      <c r="P83" s="775"/>
      <c r="Q83" s="771">
        <f t="shared" si="6"/>
        <v>1.9079999999999999</v>
      </c>
      <c r="R83" s="774"/>
      <c r="S83" s="775">
        <v>0.47299999999999998</v>
      </c>
      <c r="T83" s="775">
        <v>1.4350000000000001</v>
      </c>
      <c r="U83" s="775"/>
      <c r="V83" s="766"/>
      <c r="W83" s="766"/>
      <c r="X83" s="766"/>
      <c r="Y83" s="766"/>
      <c r="Z83" s="766"/>
      <c r="AA83" s="766"/>
      <c r="AB83" s="766"/>
      <c r="AC83" s="766"/>
      <c r="AD83" s="766"/>
      <c r="AE83" s="766">
        <v>2018</v>
      </c>
      <c r="AF83" s="766"/>
      <c r="AG83" s="774" t="s">
        <v>977</v>
      </c>
      <c r="AH83" s="774">
        <v>0.7</v>
      </c>
      <c r="AI83" s="766"/>
      <c r="AJ83" s="790"/>
      <c r="AK83" s="767"/>
    </row>
    <row r="84" spans="1:37" x14ac:dyDescent="0.25">
      <c r="A84" s="867"/>
      <c r="B84" s="5"/>
      <c r="C84" s="774"/>
      <c r="D84" s="774"/>
      <c r="E84" s="774"/>
      <c r="F84" s="774"/>
      <c r="G84" s="775"/>
      <c r="H84" s="766"/>
      <c r="I84" s="766"/>
      <c r="J84" s="766"/>
      <c r="K84" s="775"/>
      <c r="L84" s="774"/>
      <c r="M84" s="774"/>
      <c r="N84" s="775"/>
      <c r="O84" s="774"/>
      <c r="P84" s="775"/>
      <c r="Q84" s="774"/>
      <c r="R84" s="774"/>
      <c r="S84" s="775"/>
      <c r="T84" s="775"/>
      <c r="U84" s="775"/>
      <c r="V84" s="774"/>
      <c r="W84" s="774"/>
      <c r="X84" s="774"/>
      <c r="Y84" s="774"/>
      <c r="Z84" s="989"/>
      <c r="AA84" s="989"/>
      <c r="AB84" s="989"/>
      <c r="AC84" s="989"/>
      <c r="AD84" s="164"/>
      <c r="AE84" s="774"/>
      <c r="AF84" s="774"/>
      <c r="AG84" s="774"/>
      <c r="AH84" s="774"/>
      <c r="AI84" s="774"/>
      <c r="AJ84" s="790"/>
      <c r="AK84" s="767"/>
    </row>
    <row r="85" spans="1:37" x14ac:dyDescent="0.25">
      <c r="A85" s="868" t="s">
        <v>899</v>
      </c>
      <c r="B85" s="734" t="s">
        <v>709</v>
      </c>
      <c r="C85" s="774"/>
      <c r="D85" s="774"/>
      <c r="E85" s="774"/>
      <c r="F85" s="774"/>
      <c r="G85" s="775"/>
      <c r="H85" s="766"/>
      <c r="I85" s="766"/>
      <c r="J85" s="766"/>
      <c r="K85" s="775"/>
      <c r="L85" s="774"/>
      <c r="M85" s="774"/>
      <c r="N85" s="775"/>
      <c r="O85" s="774"/>
      <c r="P85" s="775"/>
      <c r="Q85" s="789">
        <f>SUM(R85:U85)</f>
        <v>7.6970000000000001</v>
      </c>
      <c r="R85" s="789">
        <f>SUM(R87:R89)</f>
        <v>0</v>
      </c>
      <c r="S85" s="789">
        <f>SUM(S87:S89)</f>
        <v>0</v>
      </c>
      <c r="T85" s="789">
        <f>SUM(T87:T89)</f>
        <v>0</v>
      </c>
      <c r="U85" s="789">
        <f>SUM(U86:U89)</f>
        <v>7.6970000000000001</v>
      </c>
      <c r="V85" s="774"/>
      <c r="W85" s="774"/>
      <c r="X85" s="774"/>
      <c r="Y85" s="774"/>
      <c r="Z85" s="989"/>
      <c r="AA85" s="989"/>
      <c r="AB85" s="989"/>
      <c r="AC85" s="989"/>
      <c r="AD85" s="164"/>
      <c r="AE85" s="774"/>
      <c r="AF85" s="774"/>
      <c r="AG85" s="774"/>
      <c r="AH85" s="774"/>
      <c r="AI85" s="774">
        <f>SUM(AI86:AI89)</f>
        <v>4</v>
      </c>
      <c r="AJ85" s="790"/>
      <c r="AK85" s="767"/>
    </row>
    <row r="86" spans="1:37" ht="33" customHeight="1" x14ac:dyDescent="0.25">
      <c r="A86" s="878" t="s">
        <v>571</v>
      </c>
      <c r="B86" s="5" t="s">
        <v>1000</v>
      </c>
      <c r="C86" s="774"/>
      <c r="D86" s="774"/>
      <c r="E86" s="774"/>
      <c r="F86" s="774"/>
      <c r="G86" s="775"/>
      <c r="H86" s="766"/>
      <c r="I86" s="766"/>
      <c r="J86" s="766"/>
      <c r="K86" s="775"/>
      <c r="L86" s="774"/>
      <c r="M86" s="774"/>
      <c r="N86" s="775"/>
      <c r="O86" s="774"/>
      <c r="P86" s="775"/>
      <c r="Q86" s="884">
        <f>SUM(R86:U86)</f>
        <v>3.5</v>
      </c>
      <c r="R86" s="774"/>
      <c r="S86" s="775"/>
      <c r="T86" s="775"/>
      <c r="U86" s="788">
        <v>3.5</v>
      </c>
      <c r="V86" s="774"/>
      <c r="W86" s="774"/>
      <c r="X86" s="774"/>
      <c r="Y86" s="774"/>
      <c r="Z86" s="989"/>
      <c r="AA86" s="989"/>
      <c r="AB86" s="989"/>
      <c r="AC86" s="989"/>
      <c r="AD86" s="164"/>
      <c r="AE86" s="164"/>
      <c r="AF86" s="774"/>
      <c r="AG86" s="774"/>
      <c r="AH86" s="774"/>
      <c r="AI86" s="774">
        <v>1</v>
      </c>
      <c r="AJ86" s="790"/>
      <c r="AK86" s="767"/>
    </row>
    <row r="87" spans="1:37" ht="31.5" x14ac:dyDescent="0.25">
      <c r="A87" s="878" t="s">
        <v>572</v>
      </c>
      <c r="B87" s="737" t="s">
        <v>1001</v>
      </c>
      <c r="C87" s="774"/>
      <c r="D87" s="774"/>
      <c r="E87" s="774"/>
      <c r="F87" s="774"/>
      <c r="G87" s="775"/>
      <c r="H87" s="766"/>
      <c r="I87" s="766"/>
      <c r="J87" s="766"/>
      <c r="K87" s="775"/>
      <c r="L87" s="774"/>
      <c r="M87" s="774"/>
      <c r="N87" s="775"/>
      <c r="O87" s="774"/>
      <c r="P87" s="775"/>
      <c r="Q87" s="774">
        <f t="shared" ref="Q87:Q89" si="7">SUM(R87:U87)</f>
        <v>0.28499999999999998</v>
      </c>
      <c r="R87" s="774"/>
      <c r="S87" s="775"/>
      <c r="T87" s="775"/>
      <c r="U87" s="775">
        <v>0.28499999999999998</v>
      </c>
      <c r="V87" s="774"/>
      <c r="W87" s="774"/>
      <c r="X87" s="774"/>
      <c r="Y87" s="774"/>
      <c r="Z87" s="989"/>
      <c r="AA87" s="989"/>
      <c r="AB87" s="989"/>
      <c r="AC87" s="989"/>
      <c r="AD87" s="164"/>
      <c r="AE87" s="164"/>
      <c r="AF87" s="774"/>
      <c r="AG87" s="774"/>
      <c r="AH87" s="774"/>
      <c r="AI87" s="774">
        <v>1</v>
      </c>
      <c r="AJ87" s="776"/>
      <c r="AK87" s="767"/>
    </row>
    <row r="88" spans="1:37" x14ac:dyDescent="0.25">
      <c r="A88" s="878" t="s">
        <v>899</v>
      </c>
      <c r="B88" s="5" t="s">
        <v>957</v>
      </c>
      <c r="C88" s="774"/>
      <c r="D88" s="774"/>
      <c r="E88" s="774"/>
      <c r="F88" s="774"/>
      <c r="G88" s="775"/>
      <c r="H88" s="766"/>
      <c r="I88" s="766"/>
      <c r="J88" s="766"/>
      <c r="K88" s="775"/>
      <c r="L88" s="774"/>
      <c r="M88" s="774"/>
      <c r="N88" s="775"/>
      <c r="O88" s="774"/>
      <c r="P88" s="775"/>
      <c r="Q88" s="884">
        <f t="shared" si="7"/>
        <v>3.29</v>
      </c>
      <c r="R88" s="884"/>
      <c r="S88" s="788"/>
      <c r="T88" s="788"/>
      <c r="U88" s="788">
        <v>3.29</v>
      </c>
      <c r="V88" s="774"/>
      <c r="W88" s="774"/>
      <c r="X88" s="774"/>
      <c r="Y88" s="774"/>
      <c r="Z88" s="989"/>
      <c r="AA88" s="989"/>
      <c r="AB88" s="989"/>
      <c r="AC88" s="989"/>
      <c r="AD88" s="164"/>
      <c r="AE88" s="164"/>
      <c r="AF88" s="774"/>
      <c r="AG88" s="774"/>
      <c r="AH88" s="774"/>
      <c r="AI88" s="774">
        <v>1</v>
      </c>
      <c r="AJ88" s="776"/>
      <c r="AK88" s="767"/>
    </row>
    <row r="89" spans="1:37" x14ac:dyDescent="0.25">
      <c r="A89" s="878" t="s">
        <v>901</v>
      </c>
      <c r="B89" s="5" t="s">
        <v>958</v>
      </c>
      <c r="C89" s="774"/>
      <c r="D89" s="774"/>
      <c r="E89" s="774"/>
      <c r="F89" s="774"/>
      <c r="G89" s="775"/>
      <c r="H89" s="766"/>
      <c r="I89" s="766"/>
      <c r="J89" s="766"/>
      <c r="K89" s="775"/>
      <c r="L89" s="774"/>
      <c r="M89" s="774"/>
      <c r="N89" s="775"/>
      <c r="O89" s="774"/>
      <c r="P89" s="775"/>
      <c r="Q89" s="774">
        <f t="shared" si="7"/>
        <v>0.622</v>
      </c>
      <c r="R89" s="774"/>
      <c r="S89" s="775"/>
      <c r="T89" s="775"/>
      <c r="U89" s="775">
        <v>0.622</v>
      </c>
      <c r="V89" s="774"/>
      <c r="W89" s="774"/>
      <c r="X89" s="774"/>
      <c r="Y89" s="774"/>
      <c r="Z89" s="989"/>
      <c r="AA89" s="989"/>
      <c r="AB89" s="989"/>
      <c r="AC89" s="989"/>
      <c r="AD89" s="164"/>
      <c r="AE89" s="164"/>
      <c r="AF89" s="774"/>
      <c r="AG89" s="774"/>
      <c r="AH89" s="774"/>
      <c r="AI89" s="774">
        <v>1</v>
      </c>
      <c r="AJ89" s="776"/>
      <c r="AK89" s="767"/>
    </row>
    <row r="90" spans="1:37" x14ac:dyDescent="0.25">
      <c r="A90" s="17"/>
      <c r="B90" s="742"/>
      <c r="C90" s="767"/>
      <c r="D90" s="767"/>
      <c r="E90" s="767"/>
      <c r="F90" s="767"/>
      <c r="G90" s="780"/>
      <c r="H90" s="778"/>
      <c r="I90" s="778"/>
      <c r="J90" s="778"/>
      <c r="K90" s="780"/>
      <c r="L90" s="767"/>
      <c r="M90" s="767"/>
      <c r="N90" s="780"/>
      <c r="O90" s="767"/>
      <c r="P90" s="780"/>
      <c r="Q90" s="767"/>
      <c r="R90" s="767"/>
      <c r="S90" s="780"/>
      <c r="T90" s="780"/>
      <c r="U90" s="780"/>
      <c r="V90" s="767"/>
      <c r="W90" s="767"/>
      <c r="X90" s="767"/>
      <c r="Y90" s="767"/>
      <c r="Z90" s="990"/>
      <c r="AA90" s="990"/>
      <c r="AB90" s="990"/>
      <c r="AC90" s="990"/>
      <c r="AD90" s="926"/>
      <c r="AE90" s="926"/>
      <c r="AF90" s="767"/>
      <c r="AG90" s="767"/>
      <c r="AH90" s="767"/>
      <c r="AI90" s="767"/>
      <c r="AJ90" s="776"/>
      <c r="AK90" s="767"/>
    </row>
    <row r="91" spans="1:37" x14ac:dyDescent="0.25">
      <c r="B91" s="13"/>
      <c r="C91" s="13"/>
      <c r="D91" s="1467"/>
      <c r="E91" s="1467"/>
      <c r="F91" s="1467"/>
      <c r="G91" s="1467"/>
      <c r="H91" s="431"/>
      <c r="I91" s="1468"/>
      <c r="J91" s="1468"/>
      <c r="K91" s="1468"/>
      <c r="L91" s="1468"/>
      <c r="M91" s="1468"/>
      <c r="N91" s="37"/>
      <c r="O91" s="13"/>
      <c r="P91" s="37"/>
      <c r="Q91" s="13"/>
      <c r="R91" s="13"/>
      <c r="S91" s="37"/>
      <c r="T91" s="37"/>
      <c r="U91" s="37"/>
    </row>
    <row r="92" spans="1:37" x14ac:dyDescent="0.25">
      <c r="B92" s="821" t="s">
        <v>812</v>
      </c>
      <c r="C92" s="821"/>
      <c r="D92" s="821"/>
      <c r="E92" s="821"/>
      <c r="F92" s="821"/>
      <c r="G92" s="822"/>
      <c r="H92" s="821"/>
      <c r="I92" s="821"/>
      <c r="J92" s="821"/>
      <c r="K92" s="822"/>
      <c r="L92" s="821"/>
      <c r="M92" s="821"/>
      <c r="N92" s="822"/>
      <c r="O92" s="821"/>
      <c r="P92" s="822"/>
      <c r="Q92" s="821"/>
      <c r="R92" s="821"/>
      <c r="S92" s="822"/>
      <c r="T92" s="822"/>
      <c r="U92" s="822"/>
      <c r="V92" s="37"/>
      <c r="W92" s="37"/>
    </row>
    <row r="93" spans="1:37" x14ac:dyDescent="0.25">
      <c r="B93" s="1612" t="s">
        <v>810</v>
      </c>
      <c r="C93" s="1612"/>
      <c r="D93" s="1612"/>
      <c r="E93" s="1612"/>
      <c r="F93" s="1612"/>
      <c r="G93" s="1612"/>
      <c r="H93" s="1612"/>
      <c r="I93" s="1612"/>
      <c r="J93" s="1612"/>
      <c r="K93" s="1612"/>
      <c r="L93" s="1612"/>
      <c r="M93" s="1612"/>
      <c r="N93" s="1612"/>
      <c r="O93" s="1612"/>
      <c r="P93" s="1612"/>
      <c r="Q93" s="1612"/>
      <c r="R93" s="1612"/>
      <c r="S93" s="1612"/>
      <c r="T93" s="1612"/>
      <c r="U93" s="1612"/>
      <c r="V93" s="17"/>
      <c r="W93" s="17"/>
    </row>
    <row r="94" spans="1:37" x14ac:dyDescent="0.25">
      <c r="D94" s="1466"/>
      <c r="E94" s="1466"/>
      <c r="F94" s="1466"/>
      <c r="G94" s="1466"/>
      <c r="H94" s="1466"/>
      <c r="I94" s="1466"/>
      <c r="J94" s="1466"/>
      <c r="K94" s="1466"/>
      <c r="L94" s="1466"/>
      <c r="M94" s="1466"/>
      <c r="N94" s="1466"/>
      <c r="O94" s="1466"/>
      <c r="P94" s="1466"/>
      <c r="Q94" s="1466"/>
      <c r="R94" s="1466"/>
      <c r="S94" s="1466"/>
      <c r="T94" s="1466"/>
      <c r="U94" s="1466"/>
      <c r="V94" s="1466"/>
      <c r="W94" s="1466"/>
    </row>
    <row r="96" spans="1:37" x14ac:dyDescent="0.25">
      <c r="B96" s="13"/>
      <c r="C96" s="13"/>
      <c r="D96" s="1467"/>
      <c r="E96" s="1467"/>
      <c r="F96" s="1467"/>
      <c r="G96" s="1467"/>
      <c r="H96" s="431"/>
      <c r="I96" s="1468"/>
      <c r="J96" s="1468"/>
      <c r="K96" s="1468"/>
      <c r="L96" s="1468"/>
      <c r="M96" s="1468"/>
      <c r="N96" s="37"/>
      <c r="O96" s="13"/>
      <c r="P96" s="37"/>
      <c r="Q96" s="13"/>
      <c r="R96" s="13"/>
      <c r="S96" s="37"/>
      <c r="T96" s="37"/>
      <c r="U96" s="37"/>
    </row>
    <row r="97" spans="2:23" x14ac:dyDescent="0.25">
      <c r="H97" s="1"/>
      <c r="I97" s="1"/>
      <c r="J97" s="1"/>
    </row>
    <row r="98" spans="2:23" x14ac:dyDescent="0.25">
      <c r="B98" s="1466"/>
      <c r="C98" s="1466"/>
      <c r="D98" s="1466"/>
      <c r="E98" s="1466"/>
      <c r="F98" s="1466"/>
      <c r="G98" s="1466"/>
      <c r="H98" s="1466"/>
      <c r="I98" s="1466"/>
      <c r="J98" s="1466"/>
      <c r="K98" s="1466"/>
      <c r="L98" s="1466"/>
      <c r="M98" s="1466"/>
      <c r="N98" s="1466"/>
      <c r="O98" s="1466"/>
      <c r="P98" s="1466"/>
      <c r="Q98" s="1466"/>
      <c r="R98" s="1466"/>
      <c r="S98" s="1466"/>
      <c r="T98" s="1466"/>
      <c r="U98" s="1466"/>
    </row>
    <row r="107" spans="2:23" x14ac:dyDescent="0.25">
      <c r="D107" s="13"/>
      <c r="E107" s="13"/>
      <c r="F107" s="1467"/>
      <c r="G107" s="1467"/>
      <c r="H107" s="1467"/>
      <c r="I107" s="1467"/>
      <c r="J107" s="431"/>
      <c r="K107" s="1468"/>
      <c r="L107" s="1468"/>
      <c r="M107" s="1468"/>
      <c r="N107" s="1468"/>
      <c r="O107" s="1468"/>
      <c r="P107" s="37"/>
      <c r="Q107" s="13"/>
      <c r="R107" s="37"/>
      <c r="S107" s="13"/>
      <c r="T107" s="13"/>
      <c r="U107" s="37"/>
      <c r="V107" s="37"/>
      <c r="W107" s="37"/>
    </row>
    <row r="108" spans="2:23" x14ac:dyDescent="0.25">
      <c r="H108" s="1"/>
      <c r="I108" s="1"/>
      <c r="J108" s="1"/>
      <c r="K108" s="1"/>
      <c r="M108" s="17"/>
      <c r="N108" s="1"/>
      <c r="R108" s="17"/>
      <c r="S108" s="1"/>
      <c r="T108" s="1"/>
      <c r="V108" s="17"/>
      <c r="W108" s="17"/>
    </row>
    <row r="109" spans="2:23" x14ac:dyDescent="0.25">
      <c r="D109" s="1466"/>
      <c r="E109" s="1466"/>
      <c r="F109" s="1466"/>
      <c r="G109" s="1466"/>
      <c r="H109" s="1466"/>
      <c r="I109" s="1466"/>
      <c r="J109" s="1466"/>
      <c r="K109" s="1466"/>
      <c r="L109" s="1466"/>
      <c r="M109" s="1466"/>
      <c r="N109" s="1466"/>
      <c r="O109" s="1466"/>
      <c r="P109" s="1466"/>
      <c r="Q109" s="1466"/>
      <c r="R109" s="1466"/>
      <c r="S109" s="1466"/>
      <c r="T109" s="1466"/>
      <c r="U109" s="1466"/>
      <c r="V109" s="1466"/>
      <c r="W109" s="1466"/>
    </row>
  </sheetData>
  <mergeCells count="201">
    <mergeCell ref="L49:L51"/>
    <mergeCell ref="M49:M51"/>
    <mergeCell ref="N49:N51"/>
    <mergeCell ref="O49:O51"/>
    <mergeCell ref="P49:P51"/>
    <mergeCell ref="J49:J51"/>
    <mergeCell ref="K49:K51"/>
    <mergeCell ref="AF45:AF46"/>
    <mergeCell ref="AG45:AG46"/>
    <mergeCell ref="AE45:AE46"/>
    <mergeCell ref="Q45:Q46"/>
    <mergeCell ref="R45:R46"/>
    <mergeCell ref="S45:S46"/>
    <mergeCell ref="T45:T46"/>
    <mergeCell ref="U45:U46"/>
    <mergeCell ref="Q49:Q51"/>
    <mergeCell ref="R49:R51"/>
    <mergeCell ref="S49:S51"/>
    <mergeCell ref="T49:T51"/>
    <mergeCell ref="U49:U51"/>
    <mergeCell ref="P45:P46"/>
    <mergeCell ref="V45:V46"/>
    <mergeCell ref="AG49:AG51"/>
    <mergeCell ref="AH49:AH51"/>
    <mergeCell ref="AI49:AI51"/>
    <mergeCell ref="W45:W46"/>
    <mergeCell ref="X45:X46"/>
    <mergeCell ref="Y45:Y46"/>
    <mergeCell ref="Z45:Z46"/>
    <mergeCell ref="AA45:AA46"/>
    <mergeCell ref="AB45:AB46"/>
    <mergeCell ref="AC45:AC46"/>
    <mergeCell ref="AD45:AD46"/>
    <mergeCell ref="X49:X51"/>
    <mergeCell ref="Y49:Y51"/>
    <mergeCell ref="Z49:Z51"/>
    <mergeCell ref="AA49:AA51"/>
    <mergeCell ref="AB49:AB51"/>
    <mergeCell ref="AC49:AC51"/>
    <mergeCell ref="AD49:AD51"/>
    <mergeCell ref="AE49:AE51"/>
    <mergeCell ref="AF49:AF51"/>
    <mergeCell ref="A6:U6"/>
    <mergeCell ref="AG11:AI11"/>
    <mergeCell ref="A13:U13"/>
    <mergeCell ref="A16:A17"/>
    <mergeCell ref="B16:B17"/>
    <mergeCell ref="C16:P16"/>
    <mergeCell ref="Q16:U17"/>
    <mergeCell ref="V16:AI16"/>
    <mergeCell ref="C17:F17"/>
    <mergeCell ref="G17:J17"/>
    <mergeCell ref="K17:O17"/>
    <mergeCell ref="P17:P18"/>
    <mergeCell ref="V17:Y17"/>
    <mergeCell ref="Z17:AC17"/>
    <mergeCell ref="AD17:AH17"/>
    <mergeCell ref="A49:A51"/>
    <mergeCell ref="B49:B51"/>
    <mergeCell ref="AI17:AI18"/>
    <mergeCell ref="A20:A22"/>
    <mergeCell ref="B20:B22"/>
    <mergeCell ref="A23:A25"/>
    <mergeCell ref="B23:B25"/>
    <mergeCell ref="A42:A44"/>
    <mergeCell ref="B42:B44"/>
    <mergeCell ref="A45:A47"/>
    <mergeCell ref="B45:B47"/>
    <mergeCell ref="Q20:Q22"/>
    <mergeCell ref="R20:R22"/>
    <mergeCell ref="S20:S22"/>
    <mergeCell ref="T20:T22"/>
    <mergeCell ref="U20:U22"/>
    <mergeCell ref="Q23:Q25"/>
    <mergeCell ref="R23:R25"/>
    <mergeCell ref="S23:S25"/>
    <mergeCell ref="T23:T25"/>
    <mergeCell ref="AH45:AH46"/>
    <mergeCell ref="AI45:AI46"/>
    <mergeCell ref="V49:V51"/>
    <mergeCell ref="W49:W51"/>
    <mergeCell ref="B98:U98"/>
    <mergeCell ref="F107:I107"/>
    <mergeCell ref="K107:O107"/>
    <mergeCell ref="D109:W109"/>
    <mergeCell ref="D91:G91"/>
    <mergeCell ref="I91:M91"/>
    <mergeCell ref="B93:U93"/>
    <mergeCell ref="D94:W94"/>
    <mergeCell ref="D96:G96"/>
    <mergeCell ref="I96:M96"/>
    <mergeCell ref="K23:K25"/>
    <mergeCell ref="L23:L25"/>
    <mergeCell ref="M23:M25"/>
    <mergeCell ref="H23:H25"/>
    <mergeCell ref="I23:I25"/>
    <mergeCell ref="J23:J25"/>
    <mergeCell ref="J20:J22"/>
    <mergeCell ref="K20:K22"/>
    <mergeCell ref="C23:C25"/>
    <mergeCell ref="D23:D25"/>
    <mergeCell ref="E23:E25"/>
    <mergeCell ref="F23:F25"/>
    <mergeCell ref="G23:G25"/>
    <mergeCell ref="H20:H22"/>
    <mergeCell ref="I20:I22"/>
    <mergeCell ref="C20:C22"/>
    <mergeCell ref="D20:D22"/>
    <mergeCell ref="E20:E22"/>
    <mergeCell ref="F20:F22"/>
    <mergeCell ref="G20:G22"/>
    <mergeCell ref="N20:N22"/>
    <mergeCell ref="N23:N25"/>
    <mergeCell ref="O20:O22"/>
    <mergeCell ref="P20:P22"/>
    <mergeCell ref="O23:O25"/>
    <mergeCell ref="P23:P25"/>
    <mergeCell ref="U23:U25"/>
    <mergeCell ref="L20:L22"/>
    <mergeCell ref="M20:M22"/>
    <mergeCell ref="AA20:AA22"/>
    <mergeCell ref="Z23:Z25"/>
    <mergeCell ref="AA23:AA25"/>
    <mergeCell ref="V20:V22"/>
    <mergeCell ref="W20:W22"/>
    <mergeCell ref="V23:V25"/>
    <mergeCell ref="W23:W25"/>
    <mergeCell ref="X20:X22"/>
    <mergeCell ref="X23:X25"/>
    <mergeCell ref="C42:C44"/>
    <mergeCell ref="D42:D44"/>
    <mergeCell ref="E42:E44"/>
    <mergeCell ref="F42:F44"/>
    <mergeCell ref="G42:G44"/>
    <mergeCell ref="AH20:AH22"/>
    <mergeCell ref="AH23:AH25"/>
    <mergeCell ref="AI20:AI22"/>
    <mergeCell ref="AI23:AI25"/>
    <mergeCell ref="AE20:AE22"/>
    <mergeCell ref="AE23:AE25"/>
    <mergeCell ref="AF20:AF22"/>
    <mergeCell ref="AF23:AF25"/>
    <mergeCell ref="AG20:AG22"/>
    <mergeCell ref="AG23:AG25"/>
    <mergeCell ref="AB20:AB22"/>
    <mergeCell ref="AB23:AB25"/>
    <mergeCell ref="AC20:AC22"/>
    <mergeCell ref="AD20:AD22"/>
    <mergeCell ref="AC23:AC25"/>
    <mergeCell ref="AD23:AD25"/>
    <mergeCell ref="Y20:Y22"/>
    <mergeCell ref="Y23:Y25"/>
    <mergeCell ref="Z20:Z22"/>
    <mergeCell ref="AI42:AI44"/>
    <mergeCell ref="C45:C46"/>
    <mergeCell ref="D45:D46"/>
    <mergeCell ref="E45:E46"/>
    <mergeCell ref="F45:F46"/>
    <mergeCell ref="G45:G46"/>
    <mergeCell ref="H45:H46"/>
    <mergeCell ref="I45:I46"/>
    <mergeCell ref="J45:J46"/>
    <mergeCell ref="K45:K46"/>
    <mergeCell ref="L45:L46"/>
    <mergeCell ref="M45:M46"/>
    <mergeCell ref="N45:N46"/>
    <mergeCell ref="O45:O46"/>
    <mergeCell ref="AB42:AB44"/>
    <mergeCell ref="AC42:AC44"/>
    <mergeCell ref="AD42:AD44"/>
    <mergeCell ref="AE42:AE44"/>
    <mergeCell ref="AF42:AF44"/>
    <mergeCell ref="W42:W44"/>
    <mergeCell ref="X42:X44"/>
    <mergeCell ref="Y42:Y44"/>
    <mergeCell ref="Z42:Z44"/>
    <mergeCell ref="AA42:AA44"/>
    <mergeCell ref="A27:A29"/>
    <mergeCell ref="B27:B29"/>
    <mergeCell ref="Q27:Q29"/>
    <mergeCell ref="R27:R29"/>
    <mergeCell ref="S27:S29"/>
    <mergeCell ref="T27:T29"/>
    <mergeCell ref="U27:U29"/>
    <mergeCell ref="AG42:AG44"/>
    <mergeCell ref="AH42:AH44"/>
    <mergeCell ref="M42:M44"/>
    <mergeCell ref="N42:N44"/>
    <mergeCell ref="O42:O44"/>
    <mergeCell ref="P42:P44"/>
    <mergeCell ref="V42:V44"/>
    <mergeCell ref="H42:H44"/>
    <mergeCell ref="I42:I44"/>
    <mergeCell ref="J42:J44"/>
    <mergeCell ref="K42:K44"/>
    <mergeCell ref="L42:L44"/>
    <mergeCell ref="Q42:Q44"/>
    <mergeCell ref="R42:R44"/>
    <mergeCell ref="S42:S44"/>
    <mergeCell ref="T42:T44"/>
    <mergeCell ref="U42:U44"/>
  </mergeCells>
  <pageMargins left="1.2598425196850394" right="0.74803149606299213" top="0.47244094488188981" bottom="0.47244094488188981" header="0.31496062992125984" footer="0.31496062992125984"/>
  <pageSetup paperSize="8" scale="4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D109"/>
  <sheetViews>
    <sheetView topLeftCell="A11" zoomScale="75" zoomScaleNormal="75" zoomScaleSheetLayoutView="130" workbookViewId="0">
      <selection activeCell="L83" sqref="L83"/>
    </sheetView>
  </sheetViews>
  <sheetFormatPr defaultColWidth="0.75" defaultRowHeight="15" x14ac:dyDescent="0.25"/>
  <cols>
    <col min="1" max="1" width="4.375" style="628" customWidth="1"/>
    <col min="2" max="2" width="44.75" style="628" customWidth="1"/>
    <col min="3" max="3" width="6.25" style="628" customWidth="1"/>
    <col min="4" max="4" width="7.375" style="811" customWidth="1"/>
    <col min="5" max="5" width="6.75" style="811" customWidth="1"/>
    <col min="6" max="6" width="6.875" style="811" customWidth="1"/>
    <col min="7" max="7" width="6.75" style="811" customWidth="1"/>
    <col min="8" max="8" width="8.25" style="811" customWidth="1"/>
    <col min="9" max="9" width="7.625" style="628" customWidth="1"/>
    <col min="10" max="10" width="4.75" style="811" customWidth="1"/>
    <col min="11" max="12" width="5.125" style="628" customWidth="1"/>
    <col min="13" max="13" width="6" style="811" customWidth="1"/>
    <col min="14" max="14" width="5.75" style="811" customWidth="1"/>
    <col min="15" max="15" width="6.125" style="628" customWidth="1"/>
    <col min="16" max="16" width="8.125" style="628" customWidth="1"/>
    <col min="17" max="18" width="4.875" style="811" customWidth="1"/>
    <col min="19" max="19" width="4.625" style="811" customWidth="1"/>
    <col min="20" max="20" width="7" style="811" customWidth="1"/>
    <col min="21" max="21" width="5.75" style="811" customWidth="1"/>
    <col min="22" max="22" width="5.875" style="811" customWidth="1"/>
    <col min="23" max="23" width="7.625" style="811" customWidth="1"/>
    <col min="24" max="24" width="6.125" style="811" customWidth="1"/>
    <col min="25" max="25" width="5.875" style="811" customWidth="1"/>
    <col min="26" max="26" width="7.625" style="811" customWidth="1"/>
    <col min="27" max="27" width="6.25" style="628" customWidth="1"/>
    <col min="28" max="28" width="7" style="628" customWidth="1"/>
    <col min="29" max="29" width="6.375" style="628" customWidth="1"/>
    <col min="30" max="30" width="6.75" style="628" customWidth="1"/>
    <col min="31" max="31" width="7.375" style="628" customWidth="1"/>
    <col min="32" max="34" width="6" style="628" customWidth="1"/>
    <col min="35" max="35" width="5.5" style="628" customWidth="1"/>
    <col min="36" max="36" width="6.875" style="628" customWidth="1"/>
    <col min="37" max="16384" width="0.75" style="628"/>
  </cols>
  <sheetData>
    <row r="1" spans="1:36" s="622" customFormat="1" ht="30.75" customHeight="1" x14ac:dyDescent="0.2">
      <c r="A1" s="1293"/>
      <c r="B1" s="1293"/>
      <c r="C1" s="1293"/>
      <c r="D1" s="1293"/>
      <c r="E1" s="1293"/>
      <c r="F1" s="1293"/>
      <c r="G1" s="1293"/>
      <c r="H1" s="1293"/>
      <c r="I1" s="1293"/>
      <c r="J1" s="1293"/>
      <c r="K1" s="1293"/>
      <c r="L1" s="1293"/>
      <c r="M1" s="1293"/>
      <c r="N1" s="1293"/>
      <c r="O1" s="1293"/>
      <c r="P1" s="1293"/>
      <c r="Q1" s="1306"/>
      <c r="R1" s="1306"/>
      <c r="S1" s="1306"/>
      <c r="T1" s="1306"/>
      <c r="U1" s="1306"/>
      <c r="V1" s="1306"/>
      <c r="W1" s="1306"/>
      <c r="X1" s="1306"/>
      <c r="Y1" s="1306"/>
      <c r="Z1" s="1306"/>
      <c r="AA1" s="1306"/>
      <c r="AB1" s="1306"/>
      <c r="AC1" s="1306"/>
      <c r="AD1" s="1307"/>
      <c r="AE1" s="1655" t="s">
        <v>862</v>
      </c>
      <c r="AF1" s="1655"/>
      <c r="AG1" s="1655"/>
      <c r="AH1" s="1655"/>
      <c r="AI1" s="1655"/>
      <c r="AJ1" s="1655"/>
    </row>
    <row r="2" spans="1:36" s="622" customFormat="1" ht="9.9499999999999993" customHeight="1" x14ac:dyDescent="0.2">
      <c r="A2" s="1293"/>
      <c r="B2" s="1293"/>
      <c r="C2" s="1293"/>
      <c r="D2" s="1293"/>
      <c r="E2" s="1293"/>
      <c r="F2" s="1293"/>
      <c r="G2" s="1293"/>
      <c r="H2" s="1293"/>
      <c r="I2" s="1293"/>
      <c r="J2" s="1293"/>
      <c r="K2" s="1293"/>
      <c r="L2" s="1293"/>
      <c r="M2" s="1293"/>
      <c r="N2" s="1293"/>
      <c r="O2" s="1293"/>
      <c r="P2" s="1293"/>
      <c r="Q2" s="1306"/>
      <c r="R2" s="1306"/>
      <c r="S2" s="1308"/>
      <c r="T2" s="1308"/>
      <c r="U2" s="1308"/>
      <c r="V2" s="1308"/>
      <c r="W2" s="1308"/>
      <c r="X2" s="1308"/>
      <c r="Y2" s="1306"/>
      <c r="Z2" s="1306"/>
      <c r="AA2" s="1306"/>
      <c r="AB2" s="1306"/>
      <c r="AC2" s="1306"/>
      <c r="AD2" s="1306"/>
      <c r="AE2" s="1306"/>
      <c r="AF2" s="1306"/>
      <c r="AG2" s="1306"/>
      <c r="AH2" s="1306"/>
      <c r="AI2" s="1306"/>
      <c r="AJ2" s="1304" t="s">
        <v>863</v>
      </c>
    </row>
    <row r="3" spans="1:36" s="622" customFormat="1" ht="9.9499999999999993" customHeight="1" x14ac:dyDescent="0.2">
      <c r="A3" s="1293"/>
      <c r="B3" s="1293"/>
      <c r="C3" s="1293"/>
      <c r="D3" s="1293"/>
      <c r="E3" s="1293"/>
      <c r="F3" s="1293"/>
      <c r="G3" s="1293"/>
      <c r="H3" s="1293"/>
      <c r="I3" s="1293"/>
      <c r="J3" s="1293"/>
      <c r="K3" s="1293"/>
      <c r="L3" s="1293"/>
      <c r="M3" s="1293"/>
      <c r="N3" s="1293"/>
      <c r="O3" s="1293"/>
      <c r="P3" s="1293"/>
      <c r="Q3" s="1306"/>
      <c r="R3" s="1306"/>
      <c r="S3" s="1308"/>
      <c r="T3" s="1308"/>
      <c r="U3" s="1308"/>
      <c r="V3" s="1308"/>
      <c r="W3" s="1308"/>
      <c r="X3" s="1308"/>
      <c r="Y3" s="1306"/>
      <c r="Z3" s="1306"/>
      <c r="AA3" s="1306"/>
      <c r="AB3" s="1306"/>
      <c r="AC3" s="1306"/>
      <c r="AD3" s="1306"/>
      <c r="AE3" s="1306"/>
      <c r="AF3" s="1306"/>
      <c r="AG3" s="1306"/>
      <c r="AH3" s="1306"/>
      <c r="AI3" s="1306"/>
      <c r="AJ3" s="1306"/>
    </row>
    <row r="4" spans="1:36" s="623" customFormat="1" ht="9" customHeight="1" x14ac:dyDescent="0.2">
      <c r="A4" s="1309"/>
      <c r="B4" s="1309"/>
      <c r="C4" s="1309"/>
      <c r="D4" s="1309"/>
      <c r="E4" s="1309"/>
      <c r="F4" s="1309"/>
      <c r="G4" s="1309"/>
      <c r="H4" s="1309"/>
      <c r="I4" s="1309"/>
      <c r="J4" s="1309"/>
      <c r="K4" s="1309"/>
      <c r="L4" s="1309"/>
      <c r="M4" s="1309"/>
      <c r="N4" s="1309"/>
      <c r="O4" s="1309"/>
      <c r="P4" s="1309"/>
      <c r="Q4" s="1310"/>
      <c r="R4" s="1311"/>
      <c r="S4" s="1311"/>
      <c r="T4" s="1311"/>
      <c r="U4" s="1311"/>
      <c r="V4" s="1311"/>
      <c r="W4" s="1311"/>
      <c r="X4" s="1311"/>
      <c r="Y4" s="1311"/>
      <c r="Z4" s="1311"/>
      <c r="AA4" s="1311"/>
      <c r="AB4" s="1311"/>
      <c r="AC4" s="1311"/>
      <c r="AD4" s="1311"/>
      <c r="AE4" s="1312"/>
      <c r="AF4" s="1313"/>
      <c r="AG4" s="1313"/>
      <c r="AH4" s="1313"/>
      <c r="AI4" s="1313"/>
      <c r="AJ4" s="1314" t="s">
        <v>855</v>
      </c>
    </row>
    <row r="5" spans="1:36" s="622" customFormat="1" ht="13.5" customHeight="1" x14ac:dyDescent="0.2">
      <c r="A5" s="1293"/>
      <c r="B5" s="1293"/>
      <c r="C5" s="1293"/>
      <c r="D5" s="1293"/>
      <c r="E5" s="1293"/>
      <c r="F5" s="1293"/>
      <c r="G5" s="1293"/>
      <c r="H5" s="1293"/>
      <c r="I5" s="1293"/>
      <c r="J5" s="1293"/>
      <c r="K5" s="1293"/>
      <c r="L5" s="1293"/>
      <c r="M5" s="1293"/>
      <c r="N5" s="1293"/>
      <c r="O5" s="1293"/>
      <c r="P5" s="1293"/>
      <c r="Q5" s="1306"/>
      <c r="R5" s="1306"/>
      <c r="S5" s="1306"/>
      <c r="T5" s="1306"/>
      <c r="U5" s="1306"/>
      <c r="V5" s="1306"/>
      <c r="W5" s="1306"/>
      <c r="X5" s="1306"/>
      <c r="Y5" s="1306"/>
      <c r="Z5" s="1306"/>
      <c r="AA5" s="1306"/>
      <c r="AB5" s="1306"/>
      <c r="AC5" s="1306"/>
      <c r="AD5" s="1306"/>
      <c r="AE5" s="1315"/>
      <c r="AF5" s="1316"/>
      <c r="AG5" s="1316"/>
      <c r="AH5" s="1666" t="s">
        <v>1112</v>
      </c>
      <c r="AI5" s="1666"/>
      <c r="AJ5" s="1666"/>
    </row>
    <row r="6" spans="1:36" s="622" customFormat="1" ht="13.5" customHeight="1" x14ac:dyDescent="0.2">
      <c r="A6" s="1293"/>
      <c r="B6" s="1293"/>
      <c r="C6" s="1293"/>
      <c r="D6" s="1293"/>
      <c r="E6" s="1293"/>
      <c r="F6" s="1293"/>
      <c r="G6" s="1293"/>
      <c r="H6" s="1293"/>
      <c r="I6" s="1293"/>
      <c r="J6" s="1293"/>
      <c r="K6" s="1293"/>
      <c r="L6" s="1293"/>
      <c r="M6" s="1293"/>
      <c r="N6" s="1293"/>
      <c r="O6" s="1293"/>
      <c r="P6" s="1293"/>
      <c r="Q6" s="1306"/>
      <c r="R6" s="1306"/>
      <c r="S6" s="1306"/>
      <c r="T6" s="1306"/>
      <c r="U6" s="1306"/>
      <c r="V6" s="1306"/>
      <c r="W6" s="1306"/>
      <c r="X6" s="1306"/>
      <c r="Y6" s="1306"/>
      <c r="Z6" s="1306"/>
      <c r="AA6" s="1306"/>
      <c r="AB6" s="1306"/>
      <c r="AC6" s="1306"/>
      <c r="AD6" s="1306"/>
      <c r="AE6" s="1656" t="s">
        <v>1113</v>
      </c>
      <c r="AF6" s="1656"/>
      <c r="AG6" s="1656"/>
      <c r="AH6" s="1656"/>
      <c r="AI6" s="1656"/>
      <c r="AJ6" s="1656"/>
    </row>
    <row r="7" spans="1:36" s="622" customFormat="1" ht="12" customHeight="1" x14ac:dyDescent="0.2">
      <c r="A7" s="1293"/>
      <c r="B7" s="1293"/>
      <c r="C7" s="1293"/>
      <c r="D7" s="1293"/>
      <c r="E7" s="1293"/>
      <c r="F7" s="1293"/>
      <c r="G7" s="1293"/>
      <c r="H7" s="1293"/>
      <c r="I7" s="1293"/>
      <c r="J7" s="1293"/>
      <c r="K7" s="1293"/>
      <c r="L7" s="1293"/>
      <c r="M7" s="1293"/>
      <c r="N7" s="1293"/>
      <c r="O7" s="1293"/>
      <c r="P7" s="1293"/>
      <c r="Q7" s="1306"/>
      <c r="R7" s="1306"/>
      <c r="S7" s="1306"/>
      <c r="T7" s="1306"/>
      <c r="U7" s="1306"/>
      <c r="V7" s="1306"/>
      <c r="W7" s="1306"/>
      <c r="X7" s="1306"/>
      <c r="Y7" s="1306"/>
      <c r="Z7" s="1306"/>
      <c r="AA7" s="1306"/>
      <c r="AB7" s="659"/>
      <c r="AC7" s="659"/>
      <c r="AD7" s="659"/>
      <c r="AE7" s="1657" t="s">
        <v>1203</v>
      </c>
      <c r="AF7" s="1657"/>
      <c r="AG7" s="1657"/>
      <c r="AH7" s="1657"/>
      <c r="AI7" s="1657"/>
      <c r="AJ7" s="1657"/>
    </row>
    <row r="8" spans="1:36" s="624" customFormat="1" ht="10.5" customHeight="1" x14ac:dyDescent="0.2">
      <c r="A8" s="1317"/>
      <c r="B8" s="1317"/>
      <c r="C8" s="1317"/>
      <c r="D8" s="1317"/>
      <c r="E8" s="1317"/>
      <c r="F8" s="1317"/>
      <c r="G8" s="1317"/>
      <c r="H8" s="1317"/>
      <c r="I8" s="1317"/>
      <c r="J8" s="1317"/>
      <c r="K8" s="1317"/>
      <c r="L8" s="1317"/>
      <c r="M8" s="1317"/>
      <c r="N8" s="1294"/>
      <c r="O8" s="1294"/>
      <c r="P8" s="1294"/>
      <c r="Q8" s="625"/>
      <c r="R8" s="625"/>
      <c r="S8" s="625"/>
      <c r="T8" s="625"/>
      <c r="U8" s="625"/>
      <c r="V8" s="625"/>
      <c r="W8" s="625"/>
      <c r="X8" s="625"/>
      <c r="Y8" s="625"/>
      <c r="Z8" s="625"/>
      <c r="AA8" s="625"/>
      <c r="AB8" s="1659"/>
      <c r="AC8" s="1659"/>
      <c r="AD8" s="1659"/>
      <c r="AE8" s="1659"/>
      <c r="AF8" s="625"/>
      <c r="AG8" s="625"/>
      <c r="AH8" s="625"/>
      <c r="AI8" s="625"/>
      <c r="AJ8" s="625"/>
    </row>
    <row r="9" spans="1:36" s="624" customFormat="1" ht="10.5" customHeight="1" x14ac:dyDescent="0.2">
      <c r="A9" s="1317"/>
      <c r="B9" s="1317"/>
      <c r="C9" s="1317"/>
      <c r="D9" s="1317"/>
      <c r="E9" s="1317"/>
      <c r="F9" s="1317"/>
      <c r="G9" s="1317"/>
      <c r="H9" s="1317"/>
      <c r="I9" s="1317"/>
      <c r="J9" s="1317"/>
      <c r="K9" s="1317"/>
      <c r="L9" s="1317"/>
      <c r="M9" s="1317"/>
      <c r="N9" s="1294"/>
      <c r="O9" s="1294"/>
      <c r="P9" s="1294"/>
      <c r="Q9" s="625"/>
      <c r="R9" s="625"/>
      <c r="S9" s="625"/>
      <c r="T9" s="625"/>
      <c r="U9" s="625"/>
      <c r="V9" s="625"/>
      <c r="W9" s="625"/>
      <c r="X9" s="625"/>
      <c r="Y9" s="625"/>
      <c r="Z9" s="625"/>
      <c r="AA9" s="625"/>
      <c r="AB9" s="625"/>
      <c r="AC9" s="625"/>
      <c r="AD9" s="625"/>
      <c r="AE9" s="625"/>
      <c r="AF9" s="625"/>
      <c r="AG9" s="625"/>
      <c r="AH9" s="625"/>
      <c r="AI9" s="625"/>
      <c r="AJ9" s="625" t="s">
        <v>600</v>
      </c>
    </row>
    <row r="10" spans="1:36" s="626" customFormat="1" ht="12.75" x14ac:dyDescent="0.2">
      <c r="A10" s="1663" t="s">
        <v>864</v>
      </c>
      <c r="B10" s="1663"/>
      <c r="C10" s="1663"/>
      <c r="D10" s="1663"/>
      <c r="E10" s="1663"/>
      <c r="F10" s="1663"/>
      <c r="G10" s="1663"/>
      <c r="H10" s="1663"/>
      <c r="I10" s="1663"/>
      <c r="J10" s="1663"/>
      <c r="K10" s="1663"/>
      <c r="L10" s="1663"/>
      <c r="M10" s="1663"/>
      <c r="N10" s="1663"/>
      <c r="O10" s="1663"/>
      <c r="P10" s="1663"/>
      <c r="Q10" s="1663"/>
      <c r="R10" s="1663"/>
      <c r="S10" s="1663"/>
      <c r="T10" s="1663"/>
      <c r="U10" s="1663"/>
      <c r="V10" s="1663"/>
      <c r="W10" s="1663"/>
      <c r="X10" s="1663"/>
      <c r="Y10" s="1663"/>
      <c r="Z10" s="1663"/>
      <c r="AA10" s="1663"/>
      <c r="AB10" s="1663"/>
      <c r="AC10" s="1663"/>
      <c r="AD10" s="1663"/>
      <c r="AE10" s="1663"/>
      <c r="AF10" s="1663"/>
      <c r="AG10" s="1663"/>
      <c r="AH10" s="1663"/>
      <c r="AI10" s="1663"/>
      <c r="AJ10" s="1663"/>
    </row>
    <row r="11" spans="1:36" s="627" customFormat="1" x14ac:dyDescent="0.25">
      <c r="A11" s="1318"/>
      <c r="B11" s="1318"/>
      <c r="C11" s="1318"/>
      <c r="D11" s="1318"/>
      <c r="E11" s="1318"/>
      <c r="F11" s="1318"/>
      <c r="G11" s="1318"/>
      <c r="H11" s="1318"/>
      <c r="I11" s="1318"/>
      <c r="J11" s="1318"/>
      <c r="K11" s="1318"/>
      <c r="L11" s="1318"/>
      <c r="M11" s="1318"/>
      <c r="N11" s="1318"/>
      <c r="O11" s="1318"/>
      <c r="P11" s="1318"/>
      <c r="Q11" s="1318"/>
      <c r="R11" s="1318"/>
      <c r="S11" s="1318"/>
      <c r="T11" s="1318"/>
      <c r="U11" s="1318"/>
      <c r="V11" s="1318"/>
      <c r="W11" s="1318"/>
      <c r="X11" s="1318"/>
      <c r="Y11" s="1318"/>
      <c r="Z11" s="1318"/>
      <c r="AA11" s="1318"/>
      <c r="AB11" s="1318"/>
      <c r="AC11" s="1318"/>
      <c r="AD11" s="1318"/>
      <c r="AE11" s="1318"/>
      <c r="AF11" s="1318"/>
      <c r="AG11" s="1318"/>
      <c r="AH11" s="1318"/>
      <c r="AI11" s="1318"/>
      <c r="AJ11" s="1318"/>
    </row>
    <row r="12" spans="1:36" s="750" customFormat="1" ht="15" customHeight="1" x14ac:dyDescent="0.2">
      <c r="A12" s="1667" t="s">
        <v>289</v>
      </c>
      <c r="B12" s="1667" t="s">
        <v>346</v>
      </c>
      <c r="C12" s="1665" t="s">
        <v>877</v>
      </c>
      <c r="D12" s="1668" t="s">
        <v>865</v>
      </c>
      <c r="E12" s="1668"/>
      <c r="F12" s="1668"/>
      <c r="G12" s="1668"/>
      <c r="H12" s="1668"/>
      <c r="I12" s="1668"/>
      <c r="J12" s="1664" t="s">
        <v>418</v>
      </c>
      <c r="K12" s="1664"/>
      <c r="L12" s="1664"/>
      <c r="M12" s="1664"/>
      <c r="N12" s="1664"/>
      <c r="O12" s="1664"/>
      <c r="P12" s="1668" t="s">
        <v>866</v>
      </c>
      <c r="Q12" s="1671" t="s">
        <v>867</v>
      </c>
      <c r="R12" s="1672"/>
      <c r="S12" s="1672"/>
      <c r="T12" s="1672"/>
      <c r="U12" s="1672"/>
      <c r="V12" s="1672"/>
      <c r="W12" s="1672"/>
      <c r="X12" s="1672"/>
      <c r="Y12" s="1672"/>
      <c r="Z12" s="1672"/>
      <c r="AA12" s="1673" t="s">
        <v>1015</v>
      </c>
      <c r="AB12" s="1672"/>
      <c r="AC12" s="1672"/>
      <c r="AD12" s="1672"/>
      <c r="AE12" s="1672"/>
      <c r="AF12" s="1672"/>
      <c r="AG12" s="1672"/>
      <c r="AH12" s="1672"/>
      <c r="AI12" s="1672"/>
      <c r="AJ12" s="1672"/>
    </row>
    <row r="13" spans="1:36" s="750" customFormat="1" ht="15" customHeight="1" x14ac:dyDescent="0.2">
      <c r="A13" s="1667"/>
      <c r="B13" s="1667"/>
      <c r="C13" s="1665"/>
      <c r="D13" s="1668"/>
      <c r="E13" s="1668"/>
      <c r="F13" s="1668"/>
      <c r="G13" s="1668"/>
      <c r="H13" s="1668"/>
      <c r="I13" s="1668"/>
      <c r="J13" s="1664"/>
      <c r="K13" s="1664"/>
      <c r="L13" s="1664"/>
      <c r="M13" s="1664"/>
      <c r="N13" s="1664"/>
      <c r="O13" s="1664"/>
      <c r="P13" s="1668"/>
      <c r="Q13" s="1662" t="s">
        <v>1119</v>
      </c>
      <c r="R13" s="1662"/>
      <c r="S13" s="1662"/>
      <c r="T13" s="1662"/>
      <c r="U13" s="1662"/>
      <c r="V13" s="1664" t="s">
        <v>1121</v>
      </c>
      <c r="W13" s="1664" t="s">
        <v>884</v>
      </c>
      <c r="X13" s="1664" t="s">
        <v>885</v>
      </c>
      <c r="Y13" s="1664" t="s">
        <v>1016</v>
      </c>
      <c r="Z13" s="1660" t="s">
        <v>337</v>
      </c>
      <c r="AA13" s="1661" t="s">
        <v>1119</v>
      </c>
      <c r="AB13" s="1662"/>
      <c r="AC13" s="1662"/>
      <c r="AD13" s="1662"/>
      <c r="AE13" s="1662"/>
      <c r="AF13" s="1664" t="s">
        <v>1121</v>
      </c>
      <c r="AG13" s="1664" t="s">
        <v>884</v>
      </c>
      <c r="AH13" s="1664" t="s">
        <v>885</v>
      </c>
      <c r="AI13" s="1664" t="s">
        <v>1016</v>
      </c>
      <c r="AJ13" s="1658" t="s">
        <v>337</v>
      </c>
    </row>
    <row r="14" spans="1:36" s="750" customFormat="1" ht="56.25" customHeight="1" x14ac:dyDescent="0.2">
      <c r="A14" s="1667"/>
      <c r="B14" s="1667"/>
      <c r="C14" s="1665"/>
      <c r="D14" s="1665" t="s">
        <v>868</v>
      </c>
      <c r="E14" s="1665"/>
      <c r="F14" s="1665"/>
      <c r="G14" s="1665"/>
      <c r="H14" s="1665"/>
      <c r="I14" s="1665"/>
      <c r="J14" s="1665" t="s">
        <v>868</v>
      </c>
      <c r="K14" s="1665"/>
      <c r="L14" s="1665"/>
      <c r="M14" s="1665"/>
      <c r="N14" s="1665"/>
      <c r="O14" s="1665"/>
      <c r="P14" s="1668"/>
      <c r="Q14" s="892" t="s">
        <v>869</v>
      </c>
      <c r="R14" s="892" t="s">
        <v>870</v>
      </c>
      <c r="S14" s="892" t="s">
        <v>871</v>
      </c>
      <c r="T14" s="892" t="s">
        <v>872</v>
      </c>
      <c r="U14" s="892" t="s">
        <v>873</v>
      </c>
      <c r="V14" s="1664"/>
      <c r="W14" s="1664"/>
      <c r="X14" s="1664"/>
      <c r="Y14" s="1664"/>
      <c r="Z14" s="1660"/>
      <c r="AA14" s="1175" t="s">
        <v>869</v>
      </c>
      <c r="AB14" s="1101" t="s">
        <v>870</v>
      </c>
      <c r="AC14" s="1101" t="s">
        <v>871</v>
      </c>
      <c r="AD14" s="1101" t="s">
        <v>872</v>
      </c>
      <c r="AE14" s="1101" t="s">
        <v>873</v>
      </c>
      <c r="AF14" s="1664"/>
      <c r="AG14" s="1664"/>
      <c r="AH14" s="1664"/>
      <c r="AI14" s="1664"/>
      <c r="AJ14" s="1658"/>
    </row>
    <row r="15" spans="1:36" s="750" customFormat="1" ht="15" customHeight="1" x14ac:dyDescent="0.2">
      <c r="A15" s="1667"/>
      <c r="B15" s="1667"/>
      <c r="C15" s="1665"/>
      <c r="D15" s="892">
        <v>2016</v>
      </c>
      <c r="E15" s="892">
        <v>2017</v>
      </c>
      <c r="F15" s="892">
        <v>2018</v>
      </c>
      <c r="G15" s="892">
        <v>2019</v>
      </c>
      <c r="H15" s="892">
        <v>2020</v>
      </c>
      <c r="I15" s="893" t="s">
        <v>337</v>
      </c>
      <c r="J15" s="1051">
        <v>2016</v>
      </c>
      <c r="K15" s="1051">
        <v>2017</v>
      </c>
      <c r="L15" s="1051">
        <v>2018</v>
      </c>
      <c r="M15" s="1051">
        <v>2019</v>
      </c>
      <c r="N15" s="1051">
        <v>2020</v>
      </c>
      <c r="O15" s="893" t="s">
        <v>337</v>
      </c>
      <c r="P15" s="893" t="s">
        <v>874</v>
      </c>
      <c r="Q15" s="1662" t="s">
        <v>875</v>
      </c>
      <c r="R15" s="1662"/>
      <c r="S15" s="1662"/>
      <c r="T15" s="1662"/>
      <c r="U15" s="1662"/>
      <c r="V15" s="1662"/>
      <c r="W15" s="1662"/>
      <c r="X15" s="1662"/>
      <c r="Y15" s="1662"/>
      <c r="Z15" s="1660"/>
      <c r="AA15" s="1661" t="s">
        <v>874</v>
      </c>
      <c r="AB15" s="1662"/>
      <c r="AC15" s="1662"/>
      <c r="AD15" s="1662"/>
      <c r="AE15" s="1662"/>
      <c r="AF15" s="1662"/>
      <c r="AG15" s="1662"/>
      <c r="AH15" s="1662"/>
      <c r="AI15" s="1662"/>
      <c r="AJ15" s="1662"/>
    </row>
    <row r="16" spans="1:36" s="750" customFormat="1" x14ac:dyDescent="0.2">
      <c r="A16" s="894">
        <v>1</v>
      </c>
      <c r="B16" s="894">
        <v>2</v>
      </c>
      <c r="C16" s="893">
        <v>2</v>
      </c>
      <c r="D16" s="892">
        <f>C16+1</f>
        <v>3</v>
      </c>
      <c r="E16" s="892">
        <f t="shared" ref="E16:AJ16" si="0">D16+1</f>
        <v>4</v>
      </c>
      <c r="F16" s="892">
        <f t="shared" si="0"/>
        <v>5</v>
      </c>
      <c r="G16" s="892">
        <f t="shared" si="0"/>
        <v>6</v>
      </c>
      <c r="H16" s="892">
        <f t="shared" si="0"/>
        <v>7</v>
      </c>
      <c r="I16" s="893">
        <f t="shared" si="0"/>
        <v>8</v>
      </c>
      <c r="J16" s="892">
        <f t="shared" si="0"/>
        <v>9</v>
      </c>
      <c r="K16" s="893">
        <f t="shared" si="0"/>
        <v>10</v>
      </c>
      <c r="L16" s="893">
        <f t="shared" si="0"/>
        <v>11</v>
      </c>
      <c r="M16" s="892">
        <f t="shared" si="0"/>
        <v>12</v>
      </c>
      <c r="N16" s="892">
        <f t="shared" si="0"/>
        <v>13</v>
      </c>
      <c r="O16" s="893">
        <f t="shared" si="0"/>
        <v>14</v>
      </c>
      <c r="P16" s="893">
        <f t="shared" si="0"/>
        <v>15</v>
      </c>
      <c r="Q16" s="892">
        <f t="shared" si="0"/>
        <v>16</v>
      </c>
      <c r="R16" s="892">
        <f t="shared" si="0"/>
        <v>17</v>
      </c>
      <c r="S16" s="892">
        <f t="shared" si="0"/>
        <v>18</v>
      </c>
      <c r="T16" s="892">
        <f t="shared" si="0"/>
        <v>19</v>
      </c>
      <c r="U16" s="892">
        <f t="shared" si="0"/>
        <v>20</v>
      </c>
      <c r="V16" s="892">
        <f t="shared" si="0"/>
        <v>21</v>
      </c>
      <c r="W16" s="892">
        <f t="shared" si="0"/>
        <v>22</v>
      </c>
      <c r="X16" s="892">
        <f t="shared" si="0"/>
        <v>23</v>
      </c>
      <c r="Y16" s="892">
        <f t="shared" si="0"/>
        <v>24</v>
      </c>
      <c r="Z16" s="1164">
        <f t="shared" si="0"/>
        <v>25</v>
      </c>
      <c r="AA16" s="1176">
        <f t="shared" si="0"/>
        <v>26</v>
      </c>
      <c r="AB16" s="1100">
        <f t="shared" si="0"/>
        <v>27</v>
      </c>
      <c r="AC16" s="1100">
        <f t="shared" si="0"/>
        <v>28</v>
      </c>
      <c r="AD16" s="1100">
        <f t="shared" si="0"/>
        <v>29</v>
      </c>
      <c r="AE16" s="1100">
        <f t="shared" si="0"/>
        <v>30</v>
      </c>
      <c r="AF16" s="1100">
        <f t="shared" si="0"/>
        <v>31</v>
      </c>
      <c r="AG16" s="1100">
        <f t="shared" si="0"/>
        <v>32</v>
      </c>
      <c r="AH16" s="1100">
        <f t="shared" si="0"/>
        <v>33</v>
      </c>
      <c r="AI16" s="1100">
        <f t="shared" si="0"/>
        <v>34</v>
      </c>
      <c r="AJ16" s="1100">
        <f t="shared" si="0"/>
        <v>35</v>
      </c>
    </row>
    <row r="17" spans="1:82" s="750" customFormat="1" ht="14.25" x14ac:dyDescent="0.2">
      <c r="A17" s="1634"/>
      <c r="B17" s="1632" t="s">
        <v>802</v>
      </c>
      <c r="C17" s="920" t="s">
        <v>963</v>
      </c>
      <c r="D17" s="986">
        <f t="shared" ref="D17:H18" si="1">D19+D42</f>
        <v>4.3899999999999997</v>
      </c>
      <c r="E17" s="986">
        <f t="shared" si="1"/>
        <v>4</v>
      </c>
      <c r="F17" s="986">
        <f t="shared" si="1"/>
        <v>2.4500000000000002</v>
      </c>
      <c r="G17" s="986">
        <f t="shared" si="1"/>
        <v>1.5</v>
      </c>
      <c r="H17" s="986">
        <f t="shared" si="1"/>
        <v>0.75</v>
      </c>
      <c r="I17" s="987">
        <f>SUM(D17:H17)</f>
        <v>13.09</v>
      </c>
      <c r="J17" s="986">
        <f t="shared" ref="J17:N17" si="2">J19+J42</f>
        <v>0.39</v>
      </c>
      <c r="K17" s="986">
        <f t="shared" si="2"/>
        <v>2</v>
      </c>
      <c r="L17" s="986">
        <f t="shared" si="2"/>
        <v>1.1000000000000001</v>
      </c>
      <c r="M17" s="986">
        <f t="shared" si="2"/>
        <v>1</v>
      </c>
      <c r="N17" s="986">
        <f t="shared" si="2"/>
        <v>0.75</v>
      </c>
      <c r="O17" s="987">
        <f>SUM(J17:N17)</f>
        <v>5.24</v>
      </c>
      <c r="P17" s="1642">
        <f>P19+P42+P65</f>
        <v>82.408000000000001</v>
      </c>
      <c r="Q17" s="921"/>
      <c r="R17" s="921"/>
      <c r="S17" s="921">
        <f>S42</f>
        <v>2</v>
      </c>
      <c r="T17" s="921">
        <f t="shared" ref="T17:Y18" si="3">T19+T42</f>
        <v>2</v>
      </c>
      <c r="U17" s="921">
        <f t="shared" si="3"/>
        <v>4</v>
      </c>
      <c r="V17" s="921">
        <f t="shared" si="3"/>
        <v>4</v>
      </c>
      <c r="W17" s="921">
        <f t="shared" si="3"/>
        <v>2.4500000000000002</v>
      </c>
      <c r="X17" s="921">
        <f t="shared" si="3"/>
        <v>1.5</v>
      </c>
      <c r="Y17" s="921">
        <f t="shared" si="3"/>
        <v>0.75</v>
      </c>
      <c r="Z17" s="1426">
        <f>Z19+Z42</f>
        <v>13.09</v>
      </c>
      <c r="AA17" s="1669">
        <f>AA19+AA42+AA65</f>
        <v>0</v>
      </c>
      <c r="AB17" s="1642">
        <f>AB19+AB42+AB65</f>
        <v>0</v>
      </c>
      <c r="AC17" s="1642">
        <f>AC19+AC42+AC65</f>
        <v>9.92</v>
      </c>
      <c r="AD17" s="1642">
        <f>AD19+AD42+AD65</f>
        <v>12.678000000000001</v>
      </c>
      <c r="AE17" s="1642">
        <f>SUM(AA17:AD18)</f>
        <v>22.597999999999999</v>
      </c>
      <c r="AF17" s="1642">
        <f>AF19+AF42+AF65</f>
        <v>27.875999999999998</v>
      </c>
      <c r="AG17" s="1642">
        <f>AG19+AG42+AG65</f>
        <v>40.998000000000005</v>
      </c>
      <c r="AH17" s="1642">
        <f>AH19+AH42+AH65</f>
        <v>25.353000000000002</v>
      </c>
      <c r="AI17" s="1642">
        <f>AI19+AI42+AI65</f>
        <v>6.3759999999999994</v>
      </c>
      <c r="AJ17" s="1642">
        <f>SUM(AE17:AI18)</f>
        <v>123.20100000000002</v>
      </c>
      <c r="AK17" s="828"/>
      <c r="AL17" s="828"/>
      <c r="AY17" s="1623"/>
      <c r="AZ17" s="1624"/>
      <c r="BA17" s="1624"/>
      <c r="BB17" s="1624"/>
      <c r="BC17" s="1624"/>
      <c r="BD17" s="1624"/>
      <c r="BE17" s="1624"/>
      <c r="BF17" s="1624"/>
      <c r="BG17" s="1624"/>
      <c r="BH17" s="1624"/>
      <c r="BI17" s="1624"/>
      <c r="BJ17" s="1624"/>
      <c r="BK17" s="1624"/>
      <c r="BU17" s="1625"/>
      <c r="BV17" s="1624"/>
      <c r="BW17" s="1624"/>
      <c r="BX17" s="1624"/>
      <c r="BY17" s="1624"/>
      <c r="BZ17" s="1624"/>
      <c r="CA17" s="1624"/>
      <c r="CB17" s="1624"/>
      <c r="CC17" s="1624"/>
      <c r="CD17" s="1624"/>
    </row>
    <row r="18" spans="1:82" s="750" customFormat="1" ht="21" customHeight="1" x14ac:dyDescent="0.2">
      <c r="A18" s="1635"/>
      <c r="B18" s="1633"/>
      <c r="C18" s="920" t="s">
        <v>964</v>
      </c>
      <c r="D18" s="986">
        <f t="shared" si="1"/>
        <v>2.52</v>
      </c>
      <c r="E18" s="986">
        <f t="shared" si="1"/>
        <v>2.5</v>
      </c>
      <c r="F18" s="986">
        <f t="shared" si="1"/>
        <v>5.2</v>
      </c>
      <c r="G18" s="986">
        <f t="shared" si="1"/>
        <v>3.2</v>
      </c>
      <c r="H18" s="986">
        <f t="shared" si="1"/>
        <v>0</v>
      </c>
      <c r="I18" s="987">
        <f>SUM(D18:H18)</f>
        <v>13.419999999999998</v>
      </c>
      <c r="J18" s="986">
        <f t="shared" ref="J18:N18" si="4">J20+J43</f>
        <v>0</v>
      </c>
      <c r="K18" s="986">
        <f t="shared" si="4"/>
        <v>0</v>
      </c>
      <c r="L18" s="986">
        <f t="shared" si="4"/>
        <v>0</v>
      </c>
      <c r="M18" s="986">
        <f t="shared" si="4"/>
        <v>0</v>
      </c>
      <c r="N18" s="986">
        <f t="shared" si="4"/>
        <v>0</v>
      </c>
      <c r="O18" s="987">
        <f>O20+O43</f>
        <v>0</v>
      </c>
      <c r="P18" s="1643"/>
      <c r="Q18" s="921"/>
      <c r="R18" s="921"/>
      <c r="S18" s="921">
        <f>S43</f>
        <v>0</v>
      </c>
      <c r="T18" s="921">
        <f t="shared" si="3"/>
        <v>2.5</v>
      </c>
      <c r="U18" s="921">
        <f>U20+U43</f>
        <v>2.5</v>
      </c>
      <c r="V18" s="921">
        <f t="shared" si="3"/>
        <v>2.52</v>
      </c>
      <c r="W18" s="921">
        <f t="shared" si="3"/>
        <v>5.2</v>
      </c>
      <c r="X18" s="921">
        <f t="shared" si="3"/>
        <v>3.2</v>
      </c>
      <c r="Y18" s="921">
        <f t="shared" si="3"/>
        <v>0</v>
      </c>
      <c r="Z18" s="1426">
        <f>SUM(U18:Y18)</f>
        <v>13.419999999999998</v>
      </c>
      <c r="AA18" s="1670"/>
      <c r="AB18" s="1643"/>
      <c r="AC18" s="1643"/>
      <c r="AD18" s="1643"/>
      <c r="AE18" s="1643"/>
      <c r="AF18" s="1643"/>
      <c r="AG18" s="1643"/>
      <c r="AH18" s="1643"/>
      <c r="AI18" s="1643"/>
      <c r="AJ18" s="1643"/>
      <c r="AK18" s="828"/>
      <c r="AL18" s="828"/>
      <c r="AY18" s="1623"/>
      <c r="AZ18" s="1624"/>
      <c r="BA18" s="1624"/>
      <c r="BB18" s="1624"/>
      <c r="BC18" s="1624"/>
      <c r="BD18" s="1624"/>
      <c r="BE18" s="1624"/>
      <c r="BF18" s="1624"/>
      <c r="BG18" s="1624"/>
      <c r="BH18" s="1624"/>
      <c r="BI18" s="1624"/>
      <c r="BJ18" s="1624"/>
      <c r="BK18" s="1624"/>
      <c r="BU18" s="1625"/>
      <c r="BV18" s="1624"/>
      <c r="BW18" s="1624"/>
      <c r="BX18" s="1624"/>
      <c r="BY18" s="1624"/>
      <c r="BZ18" s="1624"/>
      <c r="CA18" s="1624"/>
      <c r="CB18" s="1624"/>
      <c r="CC18" s="1624"/>
      <c r="CD18" s="1624"/>
    </row>
    <row r="19" spans="1:82" s="750" customFormat="1" ht="14.25" x14ac:dyDescent="0.2">
      <c r="A19" s="1647" t="s">
        <v>291</v>
      </c>
      <c r="B19" s="1644" t="s">
        <v>897</v>
      </c>
      <c r="C19" s="1008" t="s">
        <v>963</v>
      </c>
      <c r="D19" s="1008">
        <v>0.39</v>
      </c>
      <c r="E19" s="1008"/>
      <c r="F19" s="1008"/>
      <c r="G19" s="1008"/>
      <c r="H19" s="1008"/>
      <c r="I19" s="1008">
        <f>I26</f>
        <v>0.39</v>
      </c>
      <c r="J19" s="1008">
        <f>J26</f>
        <v>0.39</v>
      </c>
      <c r="K19" s="1008"/>
      <c r="L19" s="751"/>
      <c r="M19" s="1008"/>
      <c r="N19" s="1008"/>
      <c r="O19" s="1008">
        <f>SUM(J19:N19)</f>
        <v>0.39</v>
      </c>
      <c r="P19" s="1639">
        <f>P26+P39</f>
        <v>11.597000000000001</v>
      </c>
      <c r="Q19" s="1008"/>
      <c r="R19" s="1008"/>
      <c r="S19" s="1008"/>
      <c r="T19" s="1008">
        <v>0</v>
      </c>
      <c r="U19" s="1008">
        <v>0</v>
      </c>
      <c r="V19" s="1008">
        <v>0</v>
      </c>
      <c r="W19" s="751"/>
      <c r="X19" s="1008"/>
      <c r="Y19" s="1008"/>
      <c r="Z19" s="1165">
        <f>Z26</f>
        <v>0.39</v>
      </c>
      <c r="AA19" s="1628">
        <f>AA26+AA39</f>
        <v>0</v>
      </c>
      <c r="AB19" s="1626">
        <f>AB26+AB39</f>
        <v>0</v>
      </c>
      <c r="AC19" s="1626">
        <f>AC26+AC39</f>
        <v>0.44800000000000001</v>
      </c>
      <c r="AD19" s="1626">
        <f>AD26+AD39</f>
        <v>0.38700000000000001</v>
      </c>
      <c r="AE19" s="1626">
        <f>SUM(AA19:AD21)</f>
        <v>0.83499999999999996</v>
      </c>
      <c r="AF19" s="1680">
        <f>AF26+AF39</f>
        <v>2.738</v>
      </c>
      <c r="AG19" s="1680">
        <f>AG26+AG39</f>
        <v>4.2830000000000004</v>
      </c>
      <c r="AH19" s="1680">
        <f>AH26+AH39</f>
        <v>5.5010000000000012</v>
      </c>
      <c r="AI19" s="1680">
        <f>AI26+AI39</f>
        <v>1.071</v>
      </c>
      <c r="AJ19" s="1680">
        <f>SUM(AE19:AI21)</f>
        <v>14.428000000000001</v>
      </c>
      <c r="AK19" s="828"/>
      <c r="AL19" s="828"/>
      <c r="AY19" s="1623"/>
      <c r="AZ19" s="1624"/>
      <c r="BA19" s="1624"/>
      <c r="BB19" s="1624"/>
      <c r="BC19" s="1624"/>
      <c r="BD19" s="1624"/>
      <c r="BE19" s="1624"/>
      <c r="BF19" s="1624"/>
      <c r="BG19" s="1624"/>
      <c r="BH19" s="1624"/>
      <c r="BI19" s="1624"/>
      <c r="BJ19" s="1624"/>
      <c r="BK19" s="1624"/>
      <c r="BU19" s="1625"/>
      <c r="BV19" s="1624"/>
      <c r="BW19" s="1624"/>
      <c r="BX19" s="1624"/>
      <c r="BY19" s="1624"/>
      <c r="BZ19" s="1624"/>
      <c r="CA19" s="1624"/>
      <c r="CB19" s="1624"/>
      <c r="CC19" s="1624"/>
      <c r="CD19" s="1624"/>
    </row>
    <row r="20" spans="1:82" s="750" customFormat="1" ht="14.25" x14ac:dyDescent="0.2">
      <c r="A20" s="1647"/>
      <c r="B20" s="1644"/>
      <c r="C20" s="1008" t="s">
        <v>964</v>
      </c>
      <c r="D20" s="1008"/>
      <c r="E20" s="1008"/>
      <c r="F20" s="1008"/>
      <c r="G20" s="1008"/>
      <c r="H20" s="1008"/>
      <c r="I20" s="1008"/>
      <c r="J20" s="1008"/>
      <c r="K20" s="1008"/>
      <c r="L20" s="751"/>
      <c r="M20" s="1008"/>
      <c r="N20" s="1008"/>
      <c r="O20" s="1008">
        <f>SUM(J20:N20)</f>
        <v>0</v>
      </c>
      <c r="P20" s="1640"/>
      <c r="Q20" s="1008"/>
      <c r="R20" s="1008"/>
      <c r="S20" s="1008"/>
      <c r="T20" s="1008"/>
      <c r="U20" s="1008"/>
      <c r="V20" s="1008"/>
      <c r="W20" s="751"/>
      <c r="X20" s="1008"/>
      <c r="Y20" s="1008"/>
      <c r="Z20" s="1165"/>
      <c r="AA20" s="1686"/>
      <c r="AB20" s="1691"/>
      <c r="AC20" s="1691"/>
      <c r="AD20" s="1691"/>
      <c r="AE20" s="1682"/>
      <c r="AF20" s="1681"/>
      <c r="AG20" s="1681"/>
      <c r="AH20" s="1681"/>
      <c r="AI20" s="1681"/>
      <c r="AJ20" s="1680"/>
      <c r="AK20" s="828"/>
      <c r="AL20" s="828"/>
      <c r="AY20" s="1623"/>
      <c r="AZ20" s="1624"/>
      <c r="BA20" s="1624"/>
      <c r="BB20" s="1624"/>
      <c r="BC20" s="1624"/>
      <c r="BD20" s="1624"/>
      <c r="BE20" s="1624"/>
      <c r="BF20" s="1624"/>
      <c r="BG20" s="1624"/>
      <c r="BH20" s="1624"/>
      <c r="BI20" s="1624"/>
      <c r="BJ20" s="1624"/>
      <c r="BK20" s="1624"/>
      <c r="BU20" s="1625"/>
      <c r="BV20" s="1624"/>
      <c r="BW20" s="1624"/>
      <c r="BX20" s="1624"/>
      <c r="BY20" s="1624"/>
      <c r="BZ20" s="1624"/>
      <c r="CA20" s="1624"/>
      <c r="CB20" s="1624"/>
      <c r="CC20" s="1624"/>
      <c r="CD20" s="1624"/>
    </row>
    <row r="21" spans="1:82" s="750" customFormat="1" ht="14.25" hidden="1" customHeight="1" x14ac:dyDescent="0.2">
      <c r="A21" s="1647"/>
      <c r="B21" s="1644"/>
      <c r="C21" s="1008" t="s">
        <v>965</v>
      </c>
      <c r="D21" s="911"/>
      <c r="E21" s="911"/>
      <c r="F21" s="911"/>
      <c r="G21" s="911"/>
      <c r="H21" s="911"/>
      <c r="I21" s="911"/>
      <c r="J21" s="911"/>
      <c r="K21" s="911"/>
      <c r="L21" s="751"/>
      <c r="M21" s="911"/>
      <c r="N21" s="911"/>
      <c r="O21" s="911"/>
      <c r="P21" s="1641"/>
      <c r="Q21" s="914"/>
      <c r="R21" s="914"/>
      <c r="S21" s="914"/>
      <c r="T21" s="911"/>
      <c r="U21" s="911"/>
      <c r="V21" s="911"/>
      <c r="W21" s="751"/>
      <c r="X21" s="911"/>
      <c r="Y21" s="911"/>
      <c r="Z21" s="1166"/>
      <c r="AA21" s="1687"/>
      <c r="AB21" s="1692"/>
      <c r="AC21" s="1692"/>
      <c r="AD21" s="1692"/>
      <c r="AE21" s="1627"/>
      <c r="AF21" s="1681"/>
      <c r="AG21" s="1681"/>
      <c r="AH21" s="1681"/>
      <c r="AI21" s="1681"/>
      <c r="AJ21" s="1680"/>
      <c r="AK21" s="828"/>
      <c r="AL21" s="828"/>
      <c r="AY21" s="1623"/>
      <c r="AZ21" s="1624"/>
      <c r="BA21" s="1624"/>
      <c r="BB21" s="1624"/>
      <c r="BC21" s="1624"/>
      <c r="BD21" s="1624"/>
      <c r="BE21" s="1624"/>
      <c r="BF21" s="1624"/>
      <c r="BG21" s="1624"/>
      <c r="BH21" s="1624"/>
      <c r="BI21" s="1624"/>
      <c r="BJ21" s="1624"/>
      <c r="BK21" s="1624"/>
      <c r="BU21" s="1625"/>
      <c r="BV21" s="1624"/>
      <c r="BW21" s="1624"/>
      <c r="BX21" s="1624"/>
      <c r="BY21" s="1624"/>
      <c r="BZ21" s="1624"/>
      <c r="CA21" s="1624"/>
      <c r="CB21" s="1624"/>
      <c r="CC21" s="1624"/>
      <c r="CD21" s="1624"/>
    </row>
    <row r="22" spans="1:82" s="750" customFormat="1" ht="14.25" hidden="1" customHeight="1" x14ac:dyDescent="0.2">
      <c r="A22" s="1645" t="s">
        <v>898</v>
      </c>
      <c r="B22" s="1646" t="s">
        <v>424</v>
      </c>
      <c r="C22" s="1008" t="s">
        <v>963</v>
      </c>
      <c r="D22" s="1008"/>
      <c r="E22" s="1008"/>
      <c r="F22" s="1008"/>
      <c r="G22" s="1008"/>
      <c r="H22" s="1008"/>
      <c r="I22" s="1008"/>
      <c r="J22" s="1008"/>
      <c r="K22" s="1008"/>
      <c r="L22" s="751"/>
      <c r="M22" s="1008"/>
      <c r="N22" s="1008"/>
      <c r="O22" s="1008"/>
      <c r="P22" s="1636"/>
      <c r="Q22" s="1029">
        <f t="shared" ref="Q22:AJ22" si="5">Q25</f>
        <v>0</v>
      </c>
      <c r="R22" s="1683"/>
      <c r="S22" s="1683"/>
      <c r="T22" s="1008"/>
      <c r="U22" s="1008"/>
      <c r="V22" s="1008"/>
      <c r="W22" s="751"/>
      <c r="X22" s="1008"/>
      <c r="Y22" s="1008"/>
      <c r="Z22" s="1165"/>
      <c r="AA22" s="1688">
        <f t="shared" si="5"/>
        <v>0</v>
      </c>
      <c r="AB22" s="1636">
        <f t="shared" si="5"/>
        <v>0</v>
      </c>
      <c r="AC22" s="1636">
        <f t="shared" si="5"/>
        <v>0</v>
      </c>
      <c r="AD22" s="1636">
        <f t="shared" si="5"/>
        <v>0</v>
      </c>
      <c r="AE22" s="1636">
        <f t="shared" si="5"/>
        <v>0</v>
      </c>
      <c r="AF22" s="1636">
        <f t="shared" si="5"/>
        <v>0</v>
      </c>
      <c r="AG22" s="1636">
        <f t="shared" si="5"/>
        <v>0</v>
      </c>
      <c r="AH22" s="1636">
        <f t="shared" si="5"/>
        <v>0</v>
      </c>
      <c r="AI22" s="1636">
        <f t="shared" si="5"/>
        <v>0</v>
      </c>
      <c r="AJ22" s="1636">
        <f t="shared" si="5"/>
        <v>0</v>
      </c>
      <c r="AK22" s="828"/>
      <c r="AL22" s="828"/>
      <c r="AY22" s="1623"/>
      <c r="AZ22" s="1624"/>
      <c r="BA22" s="1624"/>
      <c r="BB22" s="1624"/>
      <c r="BC22" s="1624"/>
      <c r="BD22" s="1624"/>
      <c r="BE22" s="1624"/>
      <c r="BF22" s="1624"/>
      <c r="BG22" s="1624"/>
      <c r="BH22" s="1624"/>
      <c r="BI22" s="1624"/>
      <c r="BJ22" s="1624"/>
      <c r="BK22" s="1624"/>
      <c r="BU22" s="1625"/>
      <c r="BV22" s="1624"/>
      <c r="BW22" s="1624"/>
      <c r="BX22" s="1624"/>
      <c r="BY22" s="1624"/>
      <c r="BZ22" s="1624"/>
      <c r="CA22" s="1624"/>
      <c r="CB22" s="1624"/>
      <c r="CC22" s="1624"/>
      <c r="CD22" s="1624"/>
    </row>
    <row r="23" spans="1:82" s="750" customFormat="1" ht="14.25" hidden="1" customHeight="1" x14ac:dyDescent="0.2">
      <c r="A23" s="1645"/>
      <c r="B23" s="1646"/>
      <c r="C23" s="1008" t="s">
        <v>964</v>
      </c>
      <c r="D23" s="1008"/>
      <c r="E23" s="1008"/>
      <c r="F23" s="1008"/>
      <c r="G23" s="1008"/>
      <c r="H23" s="1008"/>
      <c r="I23" s="1008"/>
      <c r="J23" s="1008"/>
      <c r="K23" s="1008"/>
      <c r="L23" s="751"/>
      <c r="M23" s="1008"/>
      <c r="N23" s="1008"/>
      <c r="O23" s="1008"/>
      <c r="P23" s="1637"/>
      <c r="Q23" s="1030"/>
      <c r="R23" s="1684"/>
      <c r="S23" s="1684"/>
      <c r="T23" s="1008"/>
      <c r="U23" s="1008"/>
      <c r="V23" s="1008"/>
      <c r="W23" s="751"/>
      <c r="X23" s="1008"/>
      <c r="Y23" s="1008"/>
      <c r="Z23" s="1165"/>
      <c r="AA23" s="1689"/>
      <c r="AB23" s="1637"/>
      <c r="AC23" s="1637"/>
      <c r="AD23" s="1637"/>
      <c r="AE23" s="1637"/>
      <c r="AF23" s="1637"/>
      <c r="AG23" s="1637"/>
      <c r="AH23" s="1637"/>
      <c r="AI23" s="1637"/>
      <c r="AJ23" s="1637"/>
      <c r="AK23" s="828"/>
      <c r="AL23" s="828"/>
      <c r="AY23" s="1623"/>
      <c r="AZ23" s="1624"/>
      <c r="BA23" s="1624"/>
      <c r="BB23" s="1624"/>
      <c r="BC23" s="1624"/>
      <c r="BD23" s="1624"/>
      <c r="BE23" s="1624"/>
      <c r="BF23" s="1624"/>
      <c r="BG23" s="1624"/>
      <c r="BH23" s="1624"/>
      <c r="BI23" s="1624"/>
      <c r="BJ23" s="1624"/>
      <c r="BK23" s="1624"/>
      <c r="BU23" s="1625"/>
      <c r="BV23" s="1624"/>
      <c r="BW23" s="1624"/>
      <c r="BX23" s="1624"/>
      <c r="BY23" s="1624"/>
      <c r="BZ23" s="1624"/>
      <c r="CA23" s="1624"/>
      <c r="CB23" s="1624"/>
      <c r="CC23" s="1624"/>
      <c r="CD23" s="1624"/>
    </row>
    <row r="24" spans="1:82" s="750" customFormat="1" ht="14.25" hidden="1" customHeight="1" x14ac:dyDescent="0.2">
      <c r="A24" s="1645"/>
      <c r="B24" s="1646"/>
      <c r="C24" s="1008" t="s">
        <v>965</v>
      </c>
      <c r="D24" s="1008"/>
      <c r="E24" s="1008"/>
      <c r="F24" s="1008"/>
      <c r="G24" s="1008"/>
      <c r="H24" s="1008"/>
      <c r="I24" s="1008"/>
      <c r="J24" s="1008"/>
      <c r="K24" s="1008"/>
      <c r="L24" s="751"/>
      <c r="M24" s="1008"/>
      <c r="N24" s="1008"/>
      <c r="O24" s="1008"/>
      <c r="P24" s="1638"/>
      <c r="Q24" s="1031"/>
      <c r="R24" s="1685"/>
      <c r="S24" s="1685"/>
      <c r="T24" s="1008"/>
      <c r="U24" s="1008"/>
      <c r="V24" s="1008"/>
      <c r="W24" s="751"/>
      <c r="X24" s="1008"/>
      <c r="Y24" s="1008"/>
      <c r="Z24" s="1165"/>
      <c r="AA24" s="1690"/>
      <c r="AB24" s="1638"/>
      <c r="AC24" s="1638"/>
      <c r="AD24" s="1638"/>
      <c r="AE24" s="1638"/>
      <c r="AF24" s="1638"/>
      <c r="AG24" s="1638"/>
      <c r="AH24" s="1638"/>
      <c r="AI24" s="1638"/>
      <c r="AJ24" s="1638"/>
      <c r="AK24" s="828"/>
      <c r="AL24" s="828"/>
      <c r="AY24" s="1623"/>
      <c r="AZ24" s="1624"/>
      <c r="BA24" s="1624"/>
      <c r="BB24" s="1624"/>
      <c r="BC24" s="1624"/>
      <c r="BD24" s="1624"/>
      <c r="BE24" s="1624"/>
      <c r="BF24" s="1624"/>
      <c r="BG24" s="1624"/>
      <c r="BH24" s="1624"/>
      <c r="BI24" s="1624"/>
      <c r="BJ24" s="1624"/>
      <c r="BK24" s="1624"/>
      <c r="BU24" s="1625"/>
      <c r="BV24" s="1624"/>
      <c r="BW24" s="1624"/>
      <c r="BX24" s="1624"/>
      <c r="BY24" s="1624"/>
      <c r="BZ24" s="1624"/>
      <c r="CA24" s="1624"/>
      <c r="CB24" s="1624"/>
      <c r="CC24" s="1624"/>
      <c r="CD24" s="1624"/>
    </row>
    <row r="25" spans="1:82" s="750" customFormat="1" ht="14.25" hidden="1" customHeight="1" x14ac:dyDescent="0.2">
      <c r="A25" s="1007"/>
      <c r="B25" s="1006"/>
      <c r="C25" s="1008"/>
      <c r="D25" s="1008"/>
      <c r="E25" s="1008"/>
      <c r="F25" s="1008"/>
      <c r="G25" s="1008"/>
      <c r="H25" s="1008"/>
      <c r="I25" s="1008"/>
      <c r="J25" s="1008"/>
      <c r="K25" s="1008"/>
      <c r="L25" s="751"/>
      <c r="M25" s="1008"/>
      <c r="N25" s="1008"/>
      <c r="O25" s="1008"/>
      <c r="P25" s="1201"/>
      <c r="Q25" s="914"/>
      <c r="R25" s="914"/>
      <c r="S25" s="914"/>
      <c r="T25" s="1008"/>
      <c r="U25" s="1008"/>
      <c r="V25" s="1008"/>
      <c r="W25" s="751"/>
      <c r="X25" s="1008"/>
      <c r="Y25" s="1008"/>
      <c r="Z25" s="1165"/>
      <c r="AA25" s="1177"/>
      <c r="AB25" s="1152"/>
      <c r="AC25" s="1152"/>
      <c r="AD25" s="1152"/>
      <c r="AE25" s="1152"/>
      <c r="AF25" s="1152"/>
      <c r="AG25" s="1152"/>
      <c r="AH25" s="1152"/>
      <c r="AI25" s="1153"/>
      <c r="AJ25" s="1152"/>
      <c r="AK25" s="828"/>
      <c r="AL25" s="828"/>
      <c r="AY25" s="1623"/>
      <c r="AZ25" s="1624"/>
      <c r="BA25" s="1624"/>
      <c r="BB25" s="1624"/>
      <c r="BC25" s="1624"/>
      <c r="BD25" s="1624"/>
      <c r="BE25" s="1624"/>
      <c r="BF25" s="1624"/>
      <c r="BG25" s="1624"/>
      <c r="BH25" s="1624"/>
      <c r="BI25" s="1624"/>
      <c r="BJ25" s="1624"/>
      <c r="BK25" s="1624"/>
      <c r="BU25" s="1625"/>
      <c r="BV25" s="1624"/>
      <c r="BW25" s="1624"/>
      <c r="BX25" s="1624"/>
      <c r="BY25" s="1624"/>
      <c r="BZ25" s="1624"/>
      <c r="CA25" s="1624"/>
      <c r="CB25" s="1624"/>
      <c r="CC25" s="1624"/>
      <c r="CD25" s="1624"/>
    </row>
    <row r="26" spans="1:82" s="750" customFormat="1" ht="23.25" customHeight="1" x14ac:dyDescent="0.2">
      <c r="A26" s="1496" t="s">
        <v>898</v>
      </c>
      <c r="B26" s="1579" t="s">
        <v>1010</v>
      </c>
      <c r="C26" s="1008" t="s">
        <v>963</v>
      </c>
      <c r="D26" s="1008">
        <v>0.39</v>
      </c>
      <c r="E26" s="1008"/>
      <c r="F26" s="1008"/>
      <c r="G26" s="1008"/>
      <c r="H26" s="1008"/>
      <c r="I26" s="1008">
        <f>I30</f>
        <v>0.39</v>
      </c>
      <c r="J26" s="1008">
        <v>0.39</v>
      </c>
      <c r="K26" s="1008"/>
      <c r="L26" s="751"/>
      <c r="M26" s="1008"/>
      <c r="N26" s="1008"/>
      <c r="O26" s="1008">
        <f>SUM(J26:N26)</f>
        <v>0.39</v>
      </c>
      <c r="P26" s="1636">
        <f>SUM(P29:P38)</f>
        <v>7.1360000000000019</v>
      </c>
      <c r="Q26" s="1008"/>
      <c r="R26" s="1008"/>
      <c r="S26" s="1008"/>
      <c r="T26" s="1008">
        <f>SUM(T27:T38)</f>
        <v>0</v>
      </c>
      <c r="U26" s="1008"/>
      <c r="V26" s="1008">
        <v>0</v>
      </c>
      <c r="W26" s="751"/>
      <c r="X26" s="1008"/>
      <c r="Y26" s="1008"/>
      <c r="Z26" s="1165">
        <f>Z30</f>
        <v>0.39</v>
      </c>
      <c r="AA26" s="1674">
        <f>SUM(AA29:AA38)</f>
        <v>0</v>
      </c>
      <c r="AB26" s="1677">
        <f t="shared" ref="AB26:AD26" si="6">SUM(AB29:AB38)</f>
        <v>0</v>
      </c>
      <c r="AC26" s="1677">
        <f t="shared" si="6"/>
        <v>0.44800000000000001</v>
      </c>
      <c r="AD26" s="1677">
        <f t="shared" si="6"/>
        <v>0</v>
      </c>
      <c r="AE26" s="1677">
        <f>SUM(AA26:AD28)</f>
        <v>0.44800000000000001</v>
      </c>
      <c r="AF26" s="1677">
        <f t="shared" ref="AF26:AI26" si="7">SUM(AF29:AF38)</f>
        <v>1.9650000000000001</v>
      </c>
      <c r="AG26" s="1677">
        <f t="shared" si="7"/>
        <v>3.5100000000000002</v>
      </c>
      <c r="AH26" s="1677">
        <f t="shared" si="7"/>
        <v>5.1150000000000011</v>
      </c>
      <c r="AI26" s="1677">
        <f t="shared" si="7"/>
        <v>1.071</v>
      </c>
      <c r="AJ26" s="1677">
        <f>SUM(AE26:AI28)</f>
        <v>12.109</v>
      </c>
      <c r="AK26" s="828"/>
      <c r="AL26" s="828"/>
      <c r="AY26" s="1623"/>
      <c r="AZ26" s="1624"/>
      <c r="BA26" s="1624"/>
      <c r="BB26" s="1624"/>
      <c r="BC26" s="1624"/>
      <c r="BD26" s="1624"/>
      <c r="BE26" s="1624"/>
      <c r="BF26" s="1624"/>
      <c r="BG26" s="1624"/>
      <c r="BH26" s="1624"/>
      <c r="BI26" s="1624"/>
      <c r="BJ26" s="1624"/>
      <c r="BK26" s="1624"/>
      <c r="BU26" s="1625"/>
      <c r="BV26" s="1624"/>
      <c r="BW26" s="1624"/>
      <c r="BX26" s="1624"/>
      <c r="BY26" s="1624"/>
      <c r="BZ26" s="1624"/>
      <c r="CA26" s="1624"/>
      <c r="CB26" s="1624"/>
      <c r="CC26" s="1624"/>
      <c r="CD26" s="1624"/>
    </row>
    <row r="27" spans="1:82" s="750" customFormat="1" ht="22.5" customHeight="1" x14ac:dyDescent="0.2">
      <c r="A27" s="1497"/>
      <c r="B27" s="1580"/>
      <c r="C27" s="1008" t="s">
        <v>964</v>
      </c>
      <c r="D27" s="1008"/>
      <c r="E27" s="1008"/>
      <c r="F27" s="1008"/>
      <c r="G27" s="1008"/>
      <c r="H27" s="1008"/>
      <c r="I27" s="1008"/>
      <c r="J27" s="1008"/>
      <c r="K27" s="1008"/>
      <c r="L27" s="751"/>
      <c r="M27" s="1008"/>
      <c r="N27" s="1008"/>
      <c r="O27" s="1008">
        <f>SUM(J27:N27)</f>
        <v>0</v>
      </c>
      <c r="P27" s="1637"/>
      <c r="Q27" s="1008"/>
      <c r="R27" s="1008"/>
      <c r="S27" s="1008"/>
      <c r="T27" s="1008"/>
      <c r="U27" s="1008"/>
      <c r="V27" s="1008"/>
      <c r="W27" s="1008"/>
      <c r="X27" s="1008"/>
      <c r="Y27" s="1008"/>
      <c r="Z27" s="1165"/>
      <c r="AA27" s="1675"/>
      <c r="AB27" s="1678"/>
      <c r="AC27" s="1678"/>
      <c r="AD27" s="1678"/>
      <c r="AE27" s="1678"/>
      <c r="AF27" s="1678"/>
      <c r="AG27" s="1678"/>
      <c r="AH27" s="1678"/>
      <c r="AI27" s="1678"/>
      <c r="AJ27" s="1678"/>
      <c r="AK27" s="828"/>
      <c r="AL27" s="828"/>
    </row>
    <row r="28" spans="1:82" s="750" customFormat="1" ht="14.25" hidden="1" customHeight="1" x14ac:dyDescent="0.2">
      <c r="A28" s="1498"/>
      <c r="B28" s="1581"/>
      <c r="C28" s="1008" t="s">
        <v>965</v>
      </c>
      <c r="D28" s="838"/>
      <c r="E28" s="838"/>
      <c r="F28" s="838"/>
      <c r="G28" s="838"/>
      <c r="H28" s="838"/>
      <c r="I28" s="912"/>
      <c r="J28" s="913"/>
      <c r="K28" s="913"/>
      <c r="L28" s="913"/>
      <c r="M28" s="913"/>
      <c r="N28" s="913"/>
      <c r="O28" s="912"/>
      <c r="P28" s="1638"/>
      <c r="Q28" s="1012"/>
      <c r="R28" s="1012"/>
      <c r="S28" s="1012"/>
      <c r="T28" s="1012">
        <v>0</v>
      </c>
      <c r="U28" s="838">
        <v>25</v>
      </c>
      <c r="V28" s="838">
        <v>9</v>
      </c>
      <c r="W28" s="838">
        <v>2</v>
      </c>
      <c r="X28" s="838">
        <v>2</v>
      </c>
      <c r="Y28" s="838">
        <v>2</v>
      </c>
      <c r="Z28" s="1167">
        <f t="shared" ref="Z28" si="8">SUM(U28:Y28)</f>
        <v>40</v>
      </c>
      <c r="AA28" s="1676"/>
      <c r="AB28" s="1679"/>
      <c r="AC28" s="1679"/>
      <c r="AD28" s="1679"/>
      <c r="AE28" s="1679"/>
      <c r="AF28" s="1679"/>
      <c r="AG28" s="1679"/>
      <c r="AH28" s="1679"/>
      <c r="AI28" s="1679"/>
      <c r="AJ28" s="1679"/>
      <c r="AK28" s="828"/>
      <c r="AL28" s="828"/>
    </row>
    <row r="29" spans="1:82" s="750" customFormat="1" ht="39" customHeight="1" x14ac:dyDescent="0.2">
      <c r="A29" s="876" t="s">
        <v>571</v>
      </c>
      <c r="B29" s="5" t="s">
        <v>1171</v>
      </c>
      <c r="C29" s="897"/>
      <c r="D29" s="759"/>
      <c r="E29" s="759"/>
      <c r="F29" s="759"/>
      <c r="G29" s="759"/>
      <c r="H29" s="759"/>
      <c r="I29" s="895"/>
      <c r="J29" s="896"/>
      <c r="K29" s="896"/>
      <c r="L29" s="896"/>
      <c r="M29" s="896"/>
      <c r="N29" s="896"/>
      <c r="O29" s="895"/>
      <c r="P29" s="1202">
        <v>3.4000000000000002E-2</v>
      </c>
      <c r="Q29" s="896"/>
      <c r="R29" s="896"/>
      <c r="S29" s="896"/>
      <c r="T29" s="759"/>
      <c r="U29" s="759"/>
      <c r="V29" s="896"/>
      <c r="W29" s="896"/>
      <c r="X29" s="896"/>
      <c r="Y29" s="896"/>
      <c r="Z29" s="1168"/>
      <c r="AA29" s="1178"/>
      <c r="AB29" s="1154"/>
      <c r="AC29" s="1154"/>
      <c r="AD29" s="1154"/>
      <c r="AE29" s="1154">
        <f>SUM(AA29:AD29)</f>
        <v>0</v>
      </c>
      <c r="AF29" s="1154">
        <v>1.0740000000000001</v>
      </c>
      <c r="AG29" s="1154"/>
      <c r="AH29" s="1154"/>
      <c r="AI29" s="1154"/>
      <c r="AJ29" s="1154">
        <f t="shared" ref="AJ29:AJ38" si="9">SUM(AE29:AI29)</f>
        <v>1.0740000000000001</v>
      </c>
      <c r="AK29" s="828"/>
      <c r="AL29" s="828"/>
    </row>
    <row r="30" spans="1:82" s="750" customFormat="1" ht="33" customHeight="1" x14ac:dyDescent="0.2">
      <c r="A30" s="876" t="s">
        <v>572</v>
      </c>
      <c r="B30" s="5" t="s">
        <v>1172</v>
      </c>
      <c r="C30" s="897" t="s">
        <v>966</v>
      </c>
      <c r="D30" s="895">
        <v>0.39</v>
      </c>
      <c r="E30" s="895"/>
      <c r="F30" s="759"/>
      <c r="G30" s="759"/>
      <c r="H30" s="759"/>
      <c r="I30" s="895">
        <v>0.39</v>
      </c>
      <c r="J30" s="896">
        <v>0.39</v>
      </c>
      <c r="K30" s="896"/>
      <c r="L30" s="751"/>
      <c r="M30" s="896"/>
      <c r="N30" s="896"/>
      <c r="O30" s="895">
        <v>0.39</v>
      </c>
      <c r="P30" s="1202">
        <v>1.089</v>
      </c>
      <c r="Q30" s="896"/>
      <c r="R30" s="896"/>
      <c r="S30" s="896"/>
      <c r="T30" s="896"/>
      <c r="U30" s="896"/>
      <c r="V30" s="896">
        <v>0.39</v>
      </c>
      <c r="W30" s="751"/>
      <c r="X30" s="896"/>
      <c r="Y30" s="896"/>
      <c r="Z30" s="1169">
        <v>0.39</v>
      </c>
      <c r="AA30" s="1178"/>
      <c r="AB30" s="1154"/>
      <c r="AC30" s="1154"/>
      <c r="AD30" s="1154"/>
      <c r="AE30" s="1154">
        <f t="shared" ref="AE30:AE38" si="10">SUM(AA30:AD30)</f>
        <v>0</v>
      </c>
      <c r="AF30" s="1155">
        <v>0.89100000000000001</v>
      </c>
      <c r="AG30" s="1155"/>
      <c r="AH30" s="1155"/>
      <c r="AI30" s="1155"/>
      <c r="AJ30" s="1155">
        <f t="shared" si="9"/>
        <v>0.89100000000000001</v>
      </c>
      <c r="AK30" s="828"/>
      <c r="AL30" s="828"/>
    </row>
    <row r="31" spans="1:82" s="750" customFormat="1" ht="31.5" x14ac:dyDescent="0.2">
      <c r="A31" s="876" t="s">
        <v>899</v>
      </c>
      <c r="B31" s="738" t="s">
        <v>1173</v>
      </c>
      <c r="C31" s="897"/>
      <c r="D31" s="759"/>
      <c r="E31" s="759"/>
      <c r="F31" s="759"/>
      <c r="G31" s="759"/>
      <c r="H31" s="759"/>
      <c r="I31" s="895"/>
      <c r="J31" s="896"/>
      <c r="K31" s="896"/>
      <c r="L31" s="896"/>
      <c r="M31" s="896"/>
      <c r="N31" s="896"/>
      <c r="O31" s="895"/>
      <c r="P31" s="1202">
        <v>4.9240000000000004</v>
      </c>
      <c r="Q31" s="896"/>
      <c r="R31" s="896"/>
      <c r="S31" s="896"/>
      <c r="T31" s="896"/>
      <c r="U31" s="899"/>
      <c r="V31" s="759"/>
      <c r="W31" s="896"/>
      <c r="X31" s="896"/>
      <c r="Y31" s="896"/>
      <c r="Z31" s="1168"/>
      <c r="AA31" s="1178"/>
      <c r="AB31" s="1154"/>
      <c r="AC31" s="1154">
        <v>0.44800000000000001</v>
      </c>
      <c r="AD31" s="1154"/>
      <c r="AE31" s="1154">
        <f t="shared" si="10"/>
        <v>0.44800000000000001</v>
      </c>
      <c r="AF31" s="1155"/>
      <c r="AG31" s="1155"/>
      <c r="AH31" s="1155"/>
      <c r="AI31" s="1155"/>
      <c r="AJ31" s="1155">
        <f t="shared" si="9"/>
        <v>0.44800000000000001</v>
      </c>
      <c r="AK31" s="828"/>
      <c r="AL31" s="828"/>
    </row>
    <row r="32" spans="1:82" s="750" customFormat="1" ht="31.5" x14ac:dyDescent="0.2">
      <c r="A32" s="876" t="s">
        <v>901</v>
      </c>
      <c r="B32" s="5" t="s">
        <v>1174</v>
      </c>
      <c r="C32" s="897"/>
      <c r="D32" s="759"/>
      <c r="E32" s="759"/>
      <c r="F32" s="759"/>
      <c r="G32" s="759"/>
      <c r="H32" s="759"/>
      <c r="I32" s="895"/>
      <c r="J32" s="896"/>
      <c r="K32" s="896"/>
      <c r="L32" s="896"/>
      <c r="M32" s="896"/>
      <c r="N32" s="896"/>
      <c r="O32" s="895"/>
      <c r="P32" s="1202">
        <v>3.3000000000000002E-2</v>
      </c>
      <c r="Q32" s="896"/>
      <c r="R32" s="896"/>
      <c r="S32" s="896"/>
      <c r="T32" s="896"/>
      <c r="U32" s="899"/>
      <c r="V32" s="759"/>
      <c r="W32" s="896"/>
      <c r="X32" s="896"/>
      <c r="Y32" s="896"/>
      <c r="Z32" s="1168"/>
      <c r="AA32" s="1178"/>
      <c r="AB32" s="1154"/>
      <c r="AC32" s="1154"/>
      <c r="AD32" s="1154"/>
      <c r="AE32" s="1154">
        <f t="shared" si="10"/>
        <v>0</v>
      </c>
      <c r="AF32" s="1154"/>
      <c r="AG32" s="1154">
        <v>0.93899999999999995</v>
      </c>
      <c r="AH32" s="1154"/>
      <c r="AI32" s="1154"/>
      <c r="AJ32" s="1154">
        <f t="shared" si="9"/>
        <v>0.93899999999999995</v>
      </c>
      <c r="AK32" s="828"/>
      <c r="AL32" s="828"/>
    </row>
    <row r="33" spans="1:264" s="750" customFormat="1" ht="47.25" x14ac:dyDescent="0.2">
      <c r="A33" s="876" t="s">
        <v>903</v>
      </c>
      <c r="B33" s="5" t="s">
        <v>1175</v>
      </c>
      <c r="C33" s="897"/>
      <c r="D33" s="759"/>
      <c r="E33" s="759"/>
      <c r="F33" s="759"/>
      <c r="G33" s="759"/>
      <c r="H33" s="759"/>
      <c r="I33" s="895"/>
      <c r="J33" s="896"/>
      <c r="K33" s="896"/>
      <c r="L33" s="896"/>
      <c r="M33" s="896"/>
      <c r="N33" s="896"/>
      <c r="O33" s="895"/>
      <c r="P33" s="1202">
        <v>0.126</v>
      </c>
      <c r="Q33" s="896"/>
      <c r="R33" s="896"/>
      <c r="S33" s="896"/>
      <c r="T33" s="896"/>
      <c r="U33" s="899"/>
      <c r="V33" s="759"/>
      <c r="W33" s="896"/>
      <c r="X33" s="896"/>
      <c r="Y33" s="896"/>
      <c r="Z33" s="1168"/>
      <c r="AA33" s="1178"/>
      <c r="AB33" s="1154"/>
      <c r="AC33" s="1154"/>
      <c r="AD33" s="1154"/>
      <c r="AE33" s="1154">
        <f t="shared" si="10"/>
        <v>0</v>
      </c>
      <c r="AF33" s="1154"/>
      <c r="AG33" s="1154">
        <v>2.5710000000000002</v>
      </c>
      <c r="AH33" s="1154"/>
      <c r="AI33" s="1154"/>
      <c r="AJ33" s="1154">
        <f t="shared" si="9"/>
        <v>2.5710000000000002</v>
      </c>
      <c r="AK33" s="828"/>
      <c r="AL33" s="828"/>
    </row>
    <row r="34" spans="1:264" s="750" customFormat="1" ht="31.5" x14ac:dyDescent="0.2">
      <c r="A34" s="876" t="s">
        <v>905</v>
      </c>
      <c r="B34" s="5" t="s">
        <v>1176</v>
      </c>
      <c r="C34" s="865"/>
      <c r="D34" s="838"/>
      <c r="E34" s="838"/>
      <c r="F34" s="838"/>
      <c r="G34" s="838"/>
      <c r="H34" s="915"/>
      <c r="I34" s="916"/>
      <c r="J34" s="914"/>
      <c r="K34" s="914"/>
      <c r="L34" s="914"/>
      <c r="M34" s="914"/>
      <c r="N34" s="914"/>
      <c r="O34" s="916"/>
      <c r="P34" s="1162">
        <v>0.154</v>
      </c>
      <c r="Q34" s="914"/>
      <c r="R34" s="914"/>
      <c r="S34" s="914"/>
      <c r="T34" s="838"/>
      <c r="U34" s="838"/>
      <c r="V34" s="838"/>
      <c r="W34" s="838"/>
      <c r="X34" s="838"/>
      <c r="Y34" s="915"/>
      <c r="Z34" s="1170"/>
      <c r="AA34" s="1179"/>
      <c r="AB34" s="1156"/>
      <c r="AC34" s="1156"/>
      <c r="AD34" s="1156"/>
      <c r="AE34" s="1154">
        <f t="shared" si="10"/>
        <v>0</v>
      </c>
      <c r="AF34" s="1156"/>
      <c r="AG34" s="1156"/>
      <c r="AH34" s="1157">
        <v>2.2770000000000001</v>
      </c>
      <c r="AI34" s="1157"/>
      <c r="AJ34" s="1157">
        <f t="shared" si="9"/>
        <v>2.2770000000000001</v>
      </c>
      <c r="AK34" s="828"/>
      <c r="AL34" s="828"/>
    </row>
    <row r="35" spans="1:264" s="750" customFormat="1" ht="28.5" customHeight="1" x14ac:dyDescent="0.2">
      <c r="A35" s="876" t="s">
        <v>906</v>
      </c>
      <c r="B35" s="5" t="s">
        <v>1177</v>
      </c>
      <c r="C35" s="629"/>
      <c r="D35" s="759"/>
      <c r="E35" s="759"/>
      <c r="F35" s="759"/>
      <c r="G35" s="759"/>
      <c r="H35" s="900"/>
      <c r="I35" s="895"/>
      <c r="J35" s="896"/>
      <c r="K35" s="896"/>
      <c r="L35" s="896"/>
      <c r="M35" s="896"/>
      <c r="N35" s="896"/>
      <c r="O35" s="895"/>
      <c r="P35" s="1162">
        <v>3.5000000000000003E-2</v>
      </c>
      <c r="Q35" s="896"/>
      <c r="R35" s="896"/>
      <c r="S35" s="896"/>
      <c r="T35" s="759"/>
      <c r="U35" s="759"/>
      <c r="V35" s="759"/>
      <c r="W35" s="759"/>
      <c r="X35" s="759"/>
      <c r="Y35" s="900"/>
      <c r="Z35" s="1168"/>
      <c r="AA35" s="1178"/>
      <c r="AB35" s="1154"/>
      <c r="AC35" s="1154"/>
      <c r="AD35" s="1157"/>
      <c r="AE35" s="1154">
        <f t="shared" si="10"/>
        <v>0</v>
      </c>
      <c r="AF35" s="1157"/>
      <c r="AG35" s="1157"/>
      <c r="AH35" s="1157">
        <v>1.0780000000000001</v>
      </c>
      <c r="AI35" s="1157"/>
      <c r="AJ35" s="1157">
        <f t="shared" si="9"/>
        <v>1.0780000000000001</v>
      </c>
      <c r="AK35" s="828"/>
      <c r="AL35" s="828"/>
    </row>
    <row r="36" spans="1:264" s="750" customFormat="1" ht="33.75" customHeight="1" x14ac:dyDescent="0.2">
      <c r="A36" s="876" t="s">
        <v>907</v>
      </c>
      <c r="B36" s="5" t="s">
        <v>1178</v>
      </c>
      <c r="C36" s="1008"/>
      <c r="D36" s="1008"/>
      <c r="E36" s="1008"/>
      <c r="F36" s="1008"/>
      <c r="G36" s="1008"/>
      <c r="H36" s="1008"/>
      <c r="I36" s="1008"/>
      <c r="J36" s="1008"/>
      <c r="K36" s="1008"/>
      <c r="L36" s="1008"/>
      <c r="M36" s="1008"/>
      <c r="N36" s="1008"/>
      <c r="O36" s="1008"/>
      <c r="P36" s="1162">
        <v>0.03</v>
      </c>
      <c r="Q36" s="1008"/>
      <c r="R36" s="1008"/>
      <c r="S36" s="1008"/>
      <c r="T36" s="1008"/>
      <c r="U36" s="1008"/>
      <c r="V36" s="1008"/>
      <c r="W36" s="1008"/>
      <c r="X36" s="1008"/>
      <c r="Y36" s="1008"/>
      <c r="Z36" s="1165"/>
      <c r="AA36" s="1180"/>
      <c r="AB36" s="1158"/>
      <c r="AC36" s="1158"/>
      <c r="AD36" s="1158"/>
      <c r="AE36" s="1154">
        <f t="shared" si="10"/>
        <v>0</v>
      </c>
      <c r="AF36" s="1151"/>
      <c r="AG36" s="1195"/>
      <c r="AH36" s="1196">
        <v>1.0780000000000001</v>
      </c>
      <c r="AI36" s="1197"/>
      <c r="AJ36" s="1157">
        <f t="shared" si="9"/>
        <v>1.0780000000000001</v>
      </c>
      <c r="AK36" s="828"/>
      <c r="AL36" s="828"/>
    </row>
    <row r="37" spans="1:264" s="750" customFormat="1" ht="43.5" customHeight="1" x14ac:dyDescent="0.2">
      <c r="A37" s="876" t="s">
        <v>909</v>
      </c>
      <c r="B37" s="5" t="s">
        <v>1179</v>
      </c>
      <c r="C37" s="1008"/>
      <c r="D37" s="1008"/>
      <c r="E37" s="1008"/>
      <c r="F37" s="1008"/>
      <c r="G37" s="1008"/>
      <c r="H37" s="1008"/>
      <c r="I37" s="1008"/>
      <c r="J37" s="1008"/>
      <c r="K37" s="1008"/>
      <c r="L37" s="1008"/>
      <c r="M37" s="1008"/>
      <c r="N37" s="1008"/>
      <c r="O37" s="1008"/>
      <c r="P37" s="1162">
        <f t="shared" ref="P37" si="11">AJ37</f>
        <v>0.68200000000000005</v>
      </c>
      <c r="Q37" s="1008"/>
      <c r="R37" s="1008"/>
      <c r="S37" s="1008"/>
      <c r="T37" s="1008"/>
      <c r="U37" s="1008"/>
      <c r="V37" s="1008"/>
      <c r="W37" s="1008"/>
      <c r="X37" s="1008"/>
      <c r="Y37" s="1008"/>
      <c r="Z37" s="1165"/>
      <c r="AA37" s="1180"/>
      <c r="AB37" s="1158"/>
      <c r="AC37" s="1158"/>
      <c r="AD37" s="1158"/>
      <c r="AE37" s="1154">
        <f t="shared" si="10"/>
        <v>0</v>
      </c>
      <c r="AF37" s="1151"/>
      <c r="AG37" s="1195"/>
      <c r="AH37" s="1196">
        <v>0.68200000000000005</v>
      </c>
      <c r="AI37" s="1197"/>
      <c r="AJ37" s="1157">
        <f t="shared" si="9"/>
        <v>0.68200000000000005</v>
      </c>
      <c r="AK37" s="828"/>
      <c r="AL37" s="828"/>
    </row>
    <row r="38" spans="1:264" s="751" customFormat="1" ht="30" customHeight="1" x14ac:dyDescent="0.2">
      <c r="A38" s="876" t="s">
        <v>910</v>
      </c>
      <c r="B38" s="5" t="s">
        <v>1180</v>
      </c>
      <c r="C38" s="1008"/>
      <c r="D38" s="1008"/>
      <c r="E38" s="1008"/>
      <c r="F38" s="1008"/>
      <c r="G38" s="1008"/>
      <c r="H38" s="1008"/>
      <c r="I38" s="1008"/>
      <c r="J38" s="1008"/>
      <c r="K38" s="1008"/>
      <c r="L38" s="1008"/>
      <c r="M38" s="1008"/>
      <c r="N38" s="1008"/>
      <c r="O38" s="1008"/>
      <c r="P38" s="1157">
        <v>2.9000000000000001E-2</v>
      </c>
      <c r="Q38" s="1008"/>
      <c r="R38" s="1008"/>
      <c r="S38" s="1008"/>
      <c r="T38" s="1008"/>
      <c r="U38" s="1008"/>
      <c r="V38" s="1008"/>
      <c r="W38" s="1008"/>
      <c r="X38" s="1008"/>
      <c r="Y38" s="1008"/>
      <c r="Z38" s="1165"/>
      <c r="AA38" s="1180"/>
      <c r="AB38" s="1158"/>
      <c r="AC38" s="1158"/>
      <c r="AD38" s="1158"/>
      <c r="AE38" s="1154">
        <f t="shared" si="10"/>
        <v>0</v>
      </c>
      <c r="AF38" s="1156"/>
      <c r="AG38" s="1156"/>
      <c r="AH38" s="1156"/>
      <c r="AI38" s="1157">
        <v>1.071</v>
      </c>
      <c r="AJ38" s="1157">
        <f t="shared" si="9"/>
        <v>1.071</v>
      </c>
      <c r="AK38" s="829"/>
      <c r="AL38" s="829"/>
      <c r="AM38" s="752"/>
      <c r="AN38" s="752"/>
      <c r="AO38" s="752"/>
      <c r="AP38" s="752"/>
      <c r="AQ38" s="752"/>
      <c r="AR38" s="752"/>
      <c r="AS38" s="752"/>
      <c r="AT38" s="752"/>
      <c r="AU38" s="752"/>
      <c r="AV38" s="752"/>
      <c r="AW38" s="752"/>
      <c r="AX38" s="752"/>
      <c r="AY38" s="752"/>
      <c r="AZ38" s="752"/>
      <c r="BA38" s="752"/>
      <c r="BB38" s="752"/>
      <c r="BC38" s="752"/>
      <c r="BD38" s="752"/>
      <c r="BE38" s="752"/>
      <c r="BF38" s="752"/>
      <c r="BG38" s="752"/>
      <c r="BH38" s="752"/>
      <c r="BI38" s="752"/>
      <c r="BJ38" s="752"/>
      <c r="BK38" s="752"/>
      <c r="BL38" s="752"/>
      <c r="BM38" s="752"/>
      <c r="BN38" s="752"/>
      <c r="BO38" s="752"/>
      <c r="BP38" s="752"/>
      <c r="BQ38" s="752"/>
      <c r="BR38" s="752"/>
      <c r="BS38" s="752"/>
      <c r="BT38" s="752"/>
      <c r="BU38" s="752"/>
      <c r="BV38" s="752"/>
      <c r="BW38" s="752"/>
      <c r="BX38" s="752"/>
      <c r="BY38" s="752"/>
      <c r="BZ38" s="752"/>
      <c r="CA38" s="752"/>
      <c r="CB38" s="752"/>
      <c r="CC38" s="752"/>
      <c r="CD38" s="752"/>
      <c r="CE38" s="752"/>
      <c r="CF38" s="752"/>
      <c r="CG38" s="752"/>
      <c r="CH38" s="752"/>
      <c r="CI38" s="752"/>
      <c r="CJ38" s="752"/>
      <c r="CK38" s="752"/>
      <c r="CL38" s="752"/>
      <c r="CM38" s="752"/>
      <c r="CN38" s="752"/>
      <c r="CO38" s="752"/>
      <c r="CP38" s="752"/>
      <c r="CQ38" s="752"/>
      <c r="CR38" s="752"/>
      <c r="CS38" s="752"/>
      <c r="CT38" s="752"/>
      <c r="CU38" s="752"/>
      <c r="CV38" s="752"/>
      <c r="CW38" s="752"/>
      <c r="CX38" s="752"/>
      <c r="CY38" s="752"/>
      <c r="CZ38" s="752"/>
      <c r="DA38" s="752"/>
      <c r="DB38" s="752"/>
      <c r="DC38" s="752"/>
      <c r="DD38" s="752"/>
      <c r="DE38" s="752"/>
      <c r="DF38" s="752"/>
      <c r="DG38" s="752"/>
      <c r="DH38" s="752"/>
      <c r="DI38" s="752"/>
      <c r="DJ38" s="752"/>
      <c r="DK38" s="752"/>
      <c r="DL38" s="752"/>
      <c r="DM38" s="752"/>
      <c r="DN38" s="752"/>
      <c r="DO38" s="752"/>
      <c r="DP38" s="752"/>
      <c r="DQ38" s="752"/>
      <c r="DR38" s="752"/>
      <c r="DS38" s="752"/>
      <c r="DT38" s="752"/>
      <c r="DU38" s="752"/>
      <c r="DV38" s="752"/>
      <c r="DW38" s="752"/>
      <c r="DX38" s="752"/>
      <c r="DY38" s="752"/>
      <c r="DZ38" s="752"/>
      <c r="EA38" s="752"/>
      <c r="EB38" s="752"/>
      <c r="EC38" s="752"/>
      <c r="ED38" s="752"/>
      <c r="EE38" s="752"/>
      <c r="EF38" s="752"/>
      <c r="EG38" s="752"/>
      <c r="EH38" s="752"/>
      <c r="EI38" s="752"/>
      <c r="EJ38" s="752"/>
      <c r="EK38" s="752"/>
      <c r="EL38" s="752"/>
      <c r="EM38" s="752"/>
      <c r="EN38" s="752"/>
      <c r="EO38" s="752"/>
      <c r="EP38" s="752"/>
      <c r="EQ38" s="752"/>
      <c r="ER38" s="752"/>
      <c r="ES38" s="752"/>
      <c r="ET38" s="752"/>
      <c r="EU38" s="752"/>
      <c r="EV38" s="752"/>
      <c r="EW38" s="752"/>
      <c r="EX38" s="752"/>
      <c r="EY38" s="752"/>
      <c r="EZ38" s="752"/>
      <c r="FA38" s="752"/>
      <c r="FB38" s="752"/>
      <c r="FC38" s="752"/>
      <c r="FD38" s="752"/>
      <c r="FE38" s="752"/>
      <c r="FF38" s="752"/>
      <c r="FG38" s="752"/>
      <c r="FH38" s="752"/>
      <c r="FI38" s="752"/>
      <c r="FJ38" s="752"/>
      <c r="FK38" s="752"/>
      <c r="FL38" s="752"/>
      <c r="FM38" s="752"/>
      <c r="FN38" s="752"/>
      <c r="FO38" s="752"/>
      <c r="FP38" s="752"/>
      <c r="FQ38" s="752"/>
      <c r="FR38" s="752"/>
      <c r="FS38" s="752"/>
      <c r="FT38" s="752"/>
      <c r="FU38" s="752"/>
      <c r="FV38" s="752"/>
      <c r="FW38" s="752"/>
      <c r="FX38" s="752"/>
      <c r="FY38" s="752"/>
      <c r="FZ38" s="752"/>
      <c r="GA38" s="752"/>
      <c r="GB38" s="752"/>
      <c r="GC38" s="752"/>
      <c r="GD38" s="752"/>
      <c r="GE38" s="752"/>
      <c r="GF38" s="752"/>
      <c r="GG38" s="752"/>
      <c r="GH38" s="752"/>
      <c r="GI38" s="752"/>
      <c r="GJ38" s="752"/>
      <c r="GK38" s="752"/>
      <c r="GL38" s="752"/>
      <c r="GM38" s="752"/>
      <c r="GN38" s="752"/>
      <c r="GO38" s="752"/>
      <c r="GP38" s="752"/>
      <c r="GQ38" s="752"/>
      <c r="GR38" s="752"/>
      <c r="GS38" s="752"/>
      <c r="GT38" s="752"/>
      <c r="GU38" s="752"/>
      <c r="GV38" s="752"/>
      <c r="GW38" s="752"/>
      <c r="GX38" s="752"/>
      <c r="GY38" s="752"/>
      <c r="GZ38" s="752"/>
      <c r="HA38" s="752"/>
      <c r="HB38" s="752"/>
      <c r="HC38" s="752"/>
      <c r="HD38" s="752"/>
      <c r="HE38" s="752"/>
      <c r="HF38" s="752"/>
      <c r="HG38" s="752"/>
      <c r="HH38" s="752"/>
      <c r="HI38" s="752"/>
      <c r="HJ38" s="752"/>
      <c r="HK38" s="752"/>
      <c r="HL38" s="752"/>
      <c r="HM38" s="752"/>
      <c r="HN38" s="752"/>
      <c r="HO38" s="752"/>
      <c r="HP38" s="752"/>
      <c r="HQ38" s="752"/>
      <c r="HR38" s="752"/>
      <c r="HS38" s="752"/>
      <c r="HT38" s="752"/>
      <c r="HU38" s="752"/>
      <c r="HV38" s="752"/>
      <c r="HW38" s="752"/>
      <c r="HX38" s="752"/>
      <c r="HY38" s="752"/>
      <c r="HZ38" s="752"/>
      <c r="IA38" s="752"/>
      <c r="IB38" s="752"/>
      <c r="IC38" s="752"/>
      <c r="ID38" s="752"/>
      <c r="IE38" s="752"/>
      <c r="IF38" s="752"/>
      <c r="IG38" s="752"/>
      <c r="IH38" s="752"/>
      <c r="II38" s="752"/>
      <c r="IJ38" s="752"/>
      <c r="IK38" s="752"/>
      <c r="IL38" s="752"/>
      <c r="IM38" s="752"/>
      <c r="IN38" s="752"/>
      <c r="IO38" s="752"/>
      <c r="IP38" s="752"/>
      <c r="IQ38" s="752"/>
      <c r="IR38" s="752"/>
      <c r="IS38" s="752"/>
      <c r="IT38" s="752"/>
      <c r="IU38" s="752"/>
      <c r="IV38" s="752"/>
      <c r="IW38" s="752"/>
      <c r="IX38" s="752"/>
      <c r="IY38" s="752"/>
      <c r="IZ38" s="752"/>
      <c r="JA38" s="752"/>
      <c r="JB38" s="752"/>
      <c r="JC38" s="752"/>
      <c r="JD38" s="752"/>
    </row>
    <row r="39" spans="1:264" s="750" customFormat="1" ht="20.25" customHeight="1" x14ac:dyDescent="0.2">
      <c r="A39" s="1040" t="s">
        <v>1009</v>
      </c>
      <c r="B39" s="1039" t="s">
        <v>425</v>
      </c>
      <c r="C39" s="865"/>
      <c r="D39" s="983"/>
      <c r="E39" s="983"/>
      <c r="F39" s="983"/>
      <c r="G39" s="984"/>
      <c r="H39" s="985"/>
      <c r="I39" s="917"/>
      <c r="J39" s="914"/>
      <c r="K39" s="916"/>
      <c r="L39" s="916"/>
      <c r="M39" s="914"/>
      <c r="N39" s="914"/>
      <c r="O39" s="838"/>
      <c r="P39" s="1198">
        <f>P40</f>
        <v>4.4610000000000003</v>
      </c>
      <c r="Q39" s="1012"/>
      <c r="R39" s="1012"/>
      <c r="S39" s="1012"/>
      <c r="T39" s="1012"/>
      <c r="U39" s="1012"/>
      <c r="V39" s="838"/>
      <c r="W39" s="838"/>
      <c r="X39" s="838"/>
      <c r="Y39" s="918"/>
      <c r="Z39" s="1170"/>
      <c r="AA39" s="1179">
        <f>SUM(AA40:AA41)</f>
        <v>0</v>
      </c>
      <c r="AB39" s="1179">
        <f t="shared" ref="AB39:AE39" si="12">SUM(AB40:AB41)</f>
        <v>0</v>
      </c>
      <c r="AC39" s="1179">
        <f t="shared" si="12"/>
        <v>0</v>
      </c>
      <c r="AD39" s="1179">
        <f t="shared" si="12"/>
        <v>0.38700000000000001</v>
      </c>
      <c r="AE39" s="1179">
        <f t="shared" si="12"/>
        <v>0.38700000000000001</v>
      </c>
      <c r="AF39" s="1156">
        <f>SUM(AF40:AF41)</f>
        <v>0.77300000000000002</v>
      </c>
      <c r="AG39" s="1325">
        <f t="shared" ref="AG39:AJ39" si="13">SUM(AG40:AG41)</f>
        <v>0.77300000000000002</v>
      </c>
      <c r="AH39" s="1325">
        <f t="shared" si="13"/>
        <v>0.38600000000000001</v>
      </c>
      <c r="AI39" s="1325">
        <f t="shared" si="13"/>
        <v>0</v>
      </c>
      <c r="AJ39" s="1325">
        <f t="shared" si="13"/>
        <v>2.319</v>
      </c>
      <c r="AK39" s="828"/>
      <c r="AL39" s="828"/>
    </row>
    <row r="40" spans="1:264" s="750" customFormat="1" ht="42.75" customHeight="1" x14ac:dyDescent="0.2">
      <c r="A40" s="1013">
        <v>1</v>
      </c>
      <c r="B40" s="5" t="s">
        <v>1181</v>
      </c>
      <c r="C40" s="880"/>
      <c r="D40" s="759"/>
      <c r="E40" s="759"/>
      <c r="F40" s="759"/>
      <c r="G40" s="901"/>
      <c r="H40" s="898"/>
      <c r="I40" s="1035"/>
      <c r="J40" s="896"/>
      <c r="K40" s="896"/>
      <c r="L40" s="896"/>
      <c r="M40" s="896"/>
      <c r="N40" s="896"/>
      <c r="O40" s="759"/>
      <c r="P40" s="1162">
        <v>4.4610000000000003</v>
      </c>
      <c r="Q40" s="896"/>
      <c r="R40" s="896"/>
      <c r="S40" s="896"/>
      <c r="T40" s="759"/>
      <c r="U40" s="759"/>
      <c r="V40" s="896"/>
      <c r="W40" s="896"/>
      <c r="X40" s="896"/>
      <c r="Y40" s="896"/>
      <c r="Z40" s="1171"/>
      <c r="AA40" s="1178"/>
      <c r="AB40" s="1154"/>
      <c r="AC40" s="1154"/>
      <c r="AD40" s="1157"/>
      <c r="AE40" s="1157">
        <f t="shared" ref="AE40:AE41" si="14">SUM(AA40:AD40)</f>
        <v>0</v>
      </c>
      <c r="AF40" s="1157">
        <v>0.77300000000000002</v>
      </c>
      <c r="AG40" s="1157">
        <v>0.38700000000000001</v>
      </c>
      <c r="AH40" s="1157"/>
      <c r="AI40" s="1157"/>
      <c r="AJ40" s="1157">
        <f t="shared" ref="AJ40:AJ42" si="15">SUM(AE40:AI40)</f>
        <v>1.1600000000000001</v>
      </c>
      <c r="AK40" s="828"/>
      <c r="AL40" s="828"/>
    </row>
    <row r="41" spans="1:264" s="750" customFormat="1" ht="37.5" customHeight="1" x14ac:dyDescent="0.2">
      <c r="A41" s="1326">
        <v>2</v>
      </c>
      <c r="B41" s="5" t="s">
        <v>1182</v>
      </c>
      <c r="C41" s="880"/>
      <c r="D41" s="759"/>
      <c r="E41" s="759"/>
      <c r="F41" s="759"/>
      <c r="G41" s="901"/>
      <c r="H41" s="898"/>
      <c r="I41" s="1035"/>
      <c r="J41" s="896"/>
      <c r="K41" s="896"/>
      <c r="L41" s="896"/>
      <c r="M41" s="896"/>
      <c r="N41" s="896"/>
      <c r="O41" s="759"/>
      <c r="P41" s="1327"/>
      <c r="Q41" s="896"/>
      <c r="R41" s="896"/>
      <c r="S41" s="896"/>
      <c r="T41" s="759"/>
      <c r="U41" s="759"/>
      <c r="V41" s="896"/>
      <c r="W41" s="896"/>
      <c r="X41" s="896"/>
      <c r="Y41" s="896"/>
      <c r="Z41" s="1171"/>
      <c r="AA41" s="1328"/>
      <c r="AB41" s="1329"/>
      <c r="AC41" s="1329"/>
      <c r="AD41" s="1330">
        <v>0.38700000000000001</v>
      </c>
      <c r="AE41" s="1157">
        <f t="shared" si="14"/>
        <v>0.38700000000000001</v>
      </c>
      <c r="AF41" s="1330"/>
      <c r="AG41" s="1330">
        <v>0.38600000000000001</v>
      </c>
      <c r="AH41" s="1330">
        <v>0.38600000000000001</v>
      </c>
      <c r="AI41" s="1330"/>
      <c r="AJ41" s="1157">
        <f t="shared" si="15"/>
        <v>1.159</v>
      </c>
      <c r="AK41" s="828"/>
      <c r="AL41" s="828"/>
    </row>
    <row r="42" spans="1:264" s="750" customFormat="1" ht="20.25" customHeight="1" x14ac:dyDescent="0.2">
      <c r="A42" s="1648">
        <v>2</v>
      </c>
      <c r="B42" s="1630" t="s">
        <v>929</v>
      </c>
      <c r="C42" s="1008" t="s">
        <v>963</v>
      </c>
      <c r="D42" s="838">
        <f>D44</f>
        <v>4</v>
      </c>
      <c r="E42" s="838">
        <f t="shared" ref="E42:H42" si="16">E44</f>
        <v>4</v>
      </c>
      <c r="F42" s="838">
        <f t="shared" si="16"/>
        <v>2.4500000000000002</v>
      </c>
      <c r="G42" s="838">
        <f t="shared" si="16"/>
        <v>1.5</v>
      </c>
      <c r="H42" s="838">
        <f t="shared" si="16"/>
        <v>0.75</v>
      </c>
      <c r="I42" s="1209">
        <f>SUM(D42:H42)</f>
        <v>12.7</v>
      </c>
      <c r="J42" s="918">
        <f>J44</f>
        <v>0</v>
      </c>
      <c r="K42" s="918">
        <f t="shared" ref="K42:N42" si="17">K44</f>
        <v>2</v>
      </c>
      <c r="L42" s="918">
        <f t="shared" si="17"/>
        <v>1.1000000000000001</v>
      </c>
      <c r="M42" s="918">
        <f t="shared" si="17"/>
        <v>1</v>
      </c>
      <c r="N42" s="918">
        <f t="shared" si="17"/>
        <v>0.75</v>
      </c>
      <c r="O42" s="918">
        <f>SUM(J42:N42)</f>
        <v>4.8499999999999996</v>
      </c>
      <c r="P42" s="1652">
        <f>P44</f>
        <v>64.998999999999995</v>
      </c>
      <c r="Q42" s="918"/>
      <c r="R42" s="918"/>
      <c r="S42" s="918">
        <f>S44</f>
        <v>2</v>
      </c>
      <c r="T42" s="918">
        <f t="shared" ref="T42:Z42" si="18">T44</f>
        <v>2</v>
      </c>
      <c r="U42" s="918">
        <f t="shared" si="18"/>
        <v>4</v>
      </c>
      <c r="V42" s="918">
        <f t="shared" si="18"/>
        <v>4</v>
      </c>
      <c r="W42" s="918">
        <f t="shared" si="18"/>
        <v>2.4500000000000002</v>
      </c>
      <c r="X42" s="918">
        <f t="shared" si="18"/>
        <v>1.5</v>
      </c>
      <c r="Y42" s="918">
        <f t="shared" si="18"/>
        <v>0.75</v>
      </c>
      <c r="Z42" s="918">
        <f t="shared" si="18"/>
        <v>12.7</v>
      </c>
      <c r="AA42" s="1628">
        <f>AA44</f>
        <v>0</v>
      </c>
      <c r="AB42" s="1626">
        <f t="shared" ref="AB42:AD42" si="19">AB44</f>
        <v>0</v>
      </c>
      <c r="AC42" s="1626">
        <f t="shared" si="19"/>
        <v>9.4719999999999995</v>
      </c>
      <c r="AD42" s="1626">
        <f t="shared" si="19"/>
        <v>12.291</v>
      </c>
      <c r="AE42" s="1626">
        <f>SUM(AA42:AD43)</f>
        <v>21.762999999999998</v>
      </c>
      <c r="AF42" s="1626">
        <f>AF44</f>
        <v>22.65</v>
      </c>
      <c r="AG42" s="1626">
        <f t="shared" ref="AG42:AI42" si="20">AG44</f>
        <v>36.188000000000002</v>
      </c>
      <c r="AH42" s="1626">
        <f t="shared" si="20"/>
        <v>19.852</v>
      </c>
      <c r="AI42" s="1626">
        <f t="shared" si="20"/>
        <v>2.508</v>
      </c>
      <c r="AJ42" s="1626">
        <f t="shared" si="15"/>
        <v>102.961</v>
      </c>
      <c r="AK42" s="828"/>
      <c r="AL42" s="828"/>
    </row>
    <row r="43" spans="1:264" s="750" customFormat="1" ht="20.25" customHeight="1" x14ac:dyDescent="0.2">
      <c r="A43" s="1649"/>
      <c r="B43" s="1631"/>
      <c r="C43" s="1008" t="s">
        <v>964</v>
      </c>
      <c r="D43" s="838">
        <f>D45</f>
        <v>2.52</v>
      </c>
      <c r="E43" s="838">
        <f t="shared" ref="E43:H43" si="21">E45</f>
        <v>2.5</v>
      </c>
      <c r="F43" s="838">
        <f t="shared" si="21"/>
        <v>5.2</v>
      </c>
      <c r="G43" s="838">
        <f t="shared" si="21"/>
        <v>3.2</v>
      </c>
      <c r="H43" s="838">
        <f t="shared" si="21"/>
        <v>0</v>
      </c>
      <c r="I43" s="1209">
        <f>SUM(D43:H43)</f>
        <v>13.419999999999998</v>
      </c>
      <c r="J43" s="918">
        <v>0</v>
      </c>
      <c r="K43" s="918">
        <v>0</v>
      </c>
      <c r="L43" s="918">
        <v>0</v>
      </c>
      <c r="M43" s="918">
        <v>0</v>
      </c>
      <c r="N43" s="918">
        <v>0</v>
      </c>
      <c r="O43" s="918">
        <v>0</v>
      </c>
      <c r="P43" s="1653"/>
      <c r="Q43" s="918"/>
      <c r="R43" s="918"/>
      <c r="S43" s="918">
        <f>S45</f>
        <v>0</v>
      </c>
      <c r="T43" s="918">
        <f t="shared" ref="T43:Z43" si="22">T45</f>
        <v>2.5</v>
      </c>
      <c r="U43" s="918">
        <f t="shared" si="22"/>
        <v>2.5</v>
      </c>
      <c r="V43" s="918">
        <f t="shared" si="22"/>
        <v>2.52</v>
      </c>
      <c r="W43" s="918">
        <f t="shared" si="22"/>
        <v>5.2</v>
      </c>
      <c r="X43" s="918">
        <f t="shared" si="22"/>
        <v>3.2</v>
      </c>
      <c r="Y43" s="918">
        <f t="shared" si="22"/>
        <v>0</v>
      </c>
      <c r="Z43" s="918">
        <f t="shared" si="22"/>
        <v>13.419999999999998</v>
      </c>
      <c r="AA43" s="1629"/>
      <c r="AB43" s="1627"/>
      <c r="AC43" s="1627"/>
      <c r="AD43" s="1627"/>
      <c r="AE43" s="1627"/>
      <c r="AF43" s="1627"/>
      <c r="AG43" s="1627"/>
      <c r="AH43" s="1627"/>
      <c r="AI43" s="1627"/>
      <c r="AJ43" s="1627"/>
      <c r="AK43" s="828"/>
      <c r="AL43" s="828"/>
    </row>
    <row r="44" spans="1:264" s="750" customFormat="1" ht="18.75" customHeight="1" x14ac:dyDescent="0.2">
      <c r="A44" s="1650" t="s">
        <v>930</v>
      </c>
      <c r="B44" s="1533" t="s">
        <v>601</v>
      </c>
      <c r="C44" s="1008" t="s">
        <v>963</v>
      </c>
      <c r="D44" s="838">
        <f>D48+D50</f>
        <v>4</v>
      </c>
      <c r="E44" s="838">
        <f>E46+E63+E64</f>
        <v>4</v>
      </c>
      <c r="F44" s="838">
        <f>F52+F53+F55+F56+F59</f>
        <v>2.4500000000000002</v>
      </c>
      <c r="G44" s="838">
        <f>G57+G61</f>
        <v>1.5</v>
      </c>
      <c r="H44" s="838">
        <f>H54</f>
        <v>0.75</v>
      </c>
      <c r="I44" s="918">
        <f>SUM(D44:H44)</f>
        <v>12.7</v>
      </c>
      <c r="J44" s="838">
        <v>0</v>
      </c>
      <c r="K44" s="838">
        <f>SUM(K46:K57)</f>
        <v>2</v>
      </c>
      <c r="L44" s="838">
        <f t="shared" ref="L44:O44" si="23">SUM(L46:L57)</f>
        <v>1.1000000000000001</v>
      </c>
      <c r="M44" s="838">
        <f t="shared" si="23"/>
        <v>1</v>
      </c>
      <c r="N44" s="838">
        <f t="shared" si="23"/>
        <v>0.75</v>
      </c>
      <c r="O44" s="838">
        <f t="shared" si="23"/>
        <v>4.8499999999999996</v>
      </c>
      <c r="P44" s="1654">
        <f>SUM(P46:P64)</f>
        <v>64.998999999999995</v>
      </c>
      <c r="Q44" s="918"/>
      <c r="R44" s="918"/>
      <c r="S44" s="918">
        <v>2</v>
      </c>
      <c r="T44" s="918">
        <f>T63+T64</f>
        <v>2</v>
      </c>
      <c r="U44" s="918">
        <f>U46+U63+U64</f>
        <v>4</v>
      </c>
      <c r="V44" s="918">
        <f>V48+V50</f>
        <v>4</v>
      </c>
      <c r="W44" s="918">
        <f>W52+W53+W55+W56+W59</f>
        <v>2.4500000000000002</v>
      </c>
      <c r="X44" s="918">
        <f>X57+X61</f>
        <v>1.5</v>
      </c>
      <c r="Y44" s="918">
        <f>Y54</f>
        <v>0.75</v>
      </c>
      <c r="Z44" s="1425">
        <f>U44+V44+W44+X44+Y44</f>
        <v>12.7</v>
      </c>
      <c r="AA44" s="1628">
        <f>SUM(AA46:AA64)</f>
        <v>0</v>
      </c>
      <c r="AB44" s="1626">
        <f>SUM(AB46:AB64)</f>
        <v>0</v>
      </c>
      <c r="AC44" s="1626">
        <f>SUM(AC46:AC64)</f>
        <v>9.4719999999999995</v>
      </c>
      <c r="AD44" s="1626">
        <f>SUM(AD46:AD64)</f>
        <v>12.291</v>
      </c>
      <c r="AE44" s="1626">
        <f>SUM(AA44:AD45)</f>
        <v>21.762999999999998</v>
      </c>
      <c r="AF44" s="1626">
        <f>SUM(AF46:AF64)</f>
        <v>22.65</v>
      </c>
      <c r="AG44" s="1626">
        <f>SUM(AG46:AG64)</f>
        <v>36.188000000000002</v>
      </c>
      <c r="AH44" s="1626">
        <f>SUM(AH46:AH64)</f>
        <v>19.852</v>
      </c>
      <c r="AI44" s="1626">
        <f>SUM(AI46:AI64)</f>
        <v>2.508</v>
      </c>
      <c r="AJ44" s="1626">
        <f t="shared" ref="AJ44:AJ64" si="24">SUM(AE44:AI44)</f>
        <v>102.961</v>
      </c>
      <c r="AK44" s="828"/>
      <c r="AL44" s="828"/>
    </row>
    <row r="45" spans="1:264" s="750" customFormat="1" ht="18.75" customHeight="1" x14ac:dyDescent="0.2">
      <c r="A45" s="1651"/>
      <c r="B45" s="1533"/>
      <c r="C45" s="1008" t="s">
        <v>964</v>
      </c>
      <c r="D45" s="838">
        <f>D47+D49</f>
        <v>2.52</v>
      </c>
      <c r="E45" s="838">
        <f>E62</f>
        <v>2.5</v>
      </c>
      <c r="F45" s="838">
        <f>F51+F58</f>
        <v>5.2</v>
      </c>
      <c r="G45" s="838">
        <f>G60</f>
        <v>3.2</v>
      </c>
      <c r="H45" s="838">
        <v>0</v>
      </c>
      <c r="I45" s="918">
        <f>SUM(D45:H45)</f>
        <v>13.419999999999998</v>
      </c>
      <c r="J45" s="918">
        <v>0</v>
      </c>
      <c r="K45" s="918">
        <v>0</v>
      </c>
      <c r="L45" s="918">
        <v>0</v>
      </c>
      <c r="M45" s="918">
        <v>0</v>
      </c>
      <c r="N45" s="918">
        <v>0</v>
      </c>
      <c r="O45" s="918">
        <v>0</v>
      </c>
      <c r="P45" s="1653"/>
      <c r="Q45" s="918"/>
      <c r="R45" s="918"/>
      <c r="S45" s="918"/>
      <c r="T45" s="918">
        <f>T62</f>
        <v>2.5</v>
      </c>
      <c r="U45" s="918">
        <f>U62</f>
        <v>2.5</v>
      </c>
      <c r="V45" s="918">
        <f>V47+V49</f>
        <v>2.52</v>
      </c>
      <c r="W45" s="918">
        <f>W51+W58</f>
        <v>5.2</v>
      </c>
      <c r="X45" s="918">
        <f>X60</f>
        <v>3.2</v>
      </c>
      <c r="Y45" s="918">
        <v>0</v>
      </c>
      <c r="Z45" s="1172">
        <f>U45+V45+W45+X45+Y45</f>
        <v>13.419999999999998</v>
      </c>
      <c r="AA45" s="1629"/>
      <c r="AB45" s="1627"/>
      <c r="AC45" s="1627"/>
      <c r="AD45" s="1627"/>
      <c r="AE45" s="1627"/>
      <c r="AF45" s="1627"/>
      <c r="AG45" s="1627"/>
      <c r="AH45" s="1627"/>
      <c r="AI45" s="1627"/>
      <c r="AJ45" s="1627"/>
      <c r="AK45" s="828"/>
      <c r="AL45" s="828"/>
    </row>
    <row r="46" spans="1:264" s="750" customFormat="1" ht="63" x14ac:dyDescent="0.2">
      <c r="A46" s="1010">
        <v>1</v>
      </c>
      <c r="B46" s="5" t="s">
        <v>1183</v>
      </c>
      <c r="C46" s="629" t="s">
        <v>966</v>
      </c>
      <c r="D46" s="759"/>
      <c r="E46" s="759">
        <v>2</v>
      </c>
      <c r="F46" s="759"/>
      <c r="G46" s="759"/>
      <c r="H46" s="901"/>
      <c r="I46" s="1035">
        <v>2</v>
      </c>
      <c r="J46" s="896"/>
      <c r="K46" s="895">
        <v>2</v>
      </c>
      <c r="L46" s="895"/>
      <c r="M46" s="896"/>
      <c r="N46" s="896"/>
      <c r="O46" s="759">
        <v>2</v>
      </c>
      <c r="P46" s="1162">
        <f>AJ46</f>
        <v>9.4719999999999995</v>
      </c>
      <c r="Q46" s="896"/>
      <c r="R46" s="896"/>
      <c r="S46" s="896">
        <v>2</v>
      </c>
      <c r="T46" s="759"/>
      <c r="U46" s="759">
        <v>2</v>
      </c>
      <c r="V46" s="896"/>
      <c r="W46" s="896"/>
      <c r="X46" s="896"/>
      <c r="Y46" s="896"/>
      <c r="Z46" s="1171">
        <v>2</v>
      </c>
      <c r="AA46" s="1178"/>
      <c r="AB46" s="1154"/>
      <c r="AC46" s="1154">
        <v>9.4719999999999995</v>
      </c>
      <c r="AD46" s="1157"/>
      <c r="AE46" s="1157">
        <f>SUM(AA46:AD46)</f>
        <v>9.4719999999999995</v>
      </c>
      <c r="AF46" s="1157"/>
      <c r="AG46" s="1157"/>
      <c r="AH46" s="1157"/>
      <c r="AI46" s="1157"/>
      <c r="AJ46" s="1157">
        <f t="shared" si="24"/>
        <v>9.4719999999999995</v>
      </c>
      <c r="AK46" s="828"/>
      <c r="AL46" s="828"/>
    </row>
    <row r="47" spans="1:264" s="750" customFormat="1" ht="47.25" x14ac:dyDescent="0.2">
      <c r="A47" s="1010">
        <v>2</v>
      </c>
      <c r="B47" s="737" t="s">
        <v>1184</v>
      </c>
      <c r="C47" s="629" t="s">
        <v>964</v>
      </c>
      <c r="D47" s="759">
        <v>1.26</v>
      </c>
      <c r="E47" s="759"/>
      <c r="F47" s="759"/>
      <c r="G47" s="759"/>
      <c r="H47" s="901"/>
      <c r="I47" s="759">
        <v>1.26</v>
      </c>
      <c r="J47" s="759"/>
      <c r="K47" s="759"/>
      <c r="L47" s="759"/>
      <c r="M47" s="759"/>
      <c r="N47" s="759"/>
      <c r="O47" s="759"/>
      <c r="P47" s="1162">
        <f t="shared" ref="P47:P69" si="25">AJ47</f>
        <v>5.7990000000000004</v>
      </c>
      <c r="Q47" s="759"/>
      <c r="R47" s="759"/>
      <c r="S47" s="759"/>
      <c r="T47" s="759"/>
      <c r="U47" s="759"/>
      <c r="V47" s="759">
        <v>1.26</v>
      </c>
      <c r="W47" s="759"/>
      <c r="X47" s="759"/>
      <c r="Y47" s="759"/>
      <c r="Z47" s="1173">
        <v>1.26</v>
      </c>
      <c r="AA47" s="1181"/>
      <c r="AB47" s="1159"/>
      <c r="AC47" s="1154"/>
      <c r="AD47" s="1157"/>
      <c r="AE47" s="1157">
        <f t="shared" ref="AE47:AE69" si="26">SUM(AA47:AD47)</f>
        <v>0</v>
      </c>
      <c r="AF47" s="1157">
        <v>5.7990000000000004</v>
      </c>
      <c r="AG47" s="1157"/>
      <c r="AH47" s="1157"/>
      <c r="AI47" s="1157"/>
      <c r="AJ47" s="1157">
        <f t="shared" si="24"/>
        <v>5.7990000000000004</v>
      </c>
      <c r="AK47" s="828"/>
      <c r="AL47" s="828"/>
    </row>
    <row r="48" spans="1:264" s="750" customFormat="1" ht="31.5" x14ac:dyDescent="0.2">
      <c r="A48" s="1010">
        <v>3</v>
      </c>
      <c r="B48" s="737" t="s">
        <v>1185</v>
      </c>
      <c r="C48" s="629" t="s">
        <v>966</v>
      </c>
      <c r="D48" s="759">
        <v>2</v>
      </c>
      <c r="E48" s="759"/>
      <c r="F48" s="759"/>
      <c r="G48" s="759"/>
      <c r="H48" s="901"/>
      <c r="I48" s="759">
        <v>2</v>
      </c>
      <c r="J48" s="759"/>
      <c r="K48" s="759"/>
      <c r="L48" s="759"/>
      <c r="M48" s="759"/>
      <c r="N48" s="759"/>
      <c r="O48" s="759"/>
      <c r="P48" s="1162">
        <f t="shared" si="25"/>
        <v>5.5259999999999998</v>
      </c>
      <c r="Q48" s="759"/>
      <c r="R48" s="759"/>
      <c r="S48" s="759"/>
      <c r="T48" s="759"/>
      <c r="U48" s="759"/>
      <c r="V48" s="759">
        <v>2</v>
      </c>
      <c r="W48" s="759"/>
      <c r="X48" s="759"/>
      <c r="Y48" s="759"/>
      <c r="Z48" s="1173">
        <v>2</v>
      </c>
      <c r="AA48" s="1181"/>
      <c r="AB48" s="1154"/>
      <c r="AC48" s="1154"/>
      <c r="AD48" s="1157"/>
      <c r="AE48" s="1157">
        <f t="shared" si="26"/>
        <v>0</v>
      </c>
      <c r="AF48" s="1157">
        <v>5.5259999999999998</v>
      </c>
      <c r="AG48" s="1157"/>
      <c r="AH48" s="1157"/>
      <c r="AI48" s="1157"/>
      <c r="AJ48" s="1157">
        <f t="shared" si="24"/>
        <v>5.5259999999999998</v>
      </c>
      <c r="AK48" s="829"/>
      <c r="AL48" s="829"/>
      <c r="AM48" s="752"/>
      <c r="AN48" s="752"/>
      <c r="AO48" s="752"/>
      <c r="AP48" s="752"/>
      <c r="AQ48" s="752"/>
      <c r="AR48" s="752"/>
      <c r="AS48" s="752"/>
      <c r="AT48" s="752"/>
      <c r="AU48" s="752"/>
      <c r="AV48" s="752"/>
      <c r="AW48" s="752"/>
      <c r="AX48" s="752"/>
      <c r="AY48" s="752"/>
      <c r="AZ48" s="752"/>
      <c r="BA48" s="752"/>
      <c r="BB48" s="752"/>
      <c r="BC48" s="752"/>
      <c r="BD48" s="752"/>
      <c r="BE48" s="752"/>
      <c r="BF48" s="752"/>
      <c r="BG48" s="752"/>
      <c r="BH48" s="752"/>
      <c r="BI48" s="752"/>
      <c r="BJ48" s="752"/>
      <c r="BK48" s="752"/>
      <c r="BL48" s="752"/>
      <c r="BM48" s="752"/>
      <c r="BN48" s="752"/>
      <c r="BO48" s="752"/>
      <c r="BP48" s="752"/>
      <c r="BQ48" s="752"/>
      <c r="BR48" s="752"/>
      <c r="BS48" s="752"/>
      <c r="BT48" s="752"/>
      <c r="BU48" s="752"/>
      <c r="BV48" s="752"/>
      <c r="BW48" s="752"/>
      <c r="BX48" s="752"/>
      <c r="BY48" s="752"/>
      <c r="BZ48" s="752"/>
      <c r="CA48" s="752"/>
      <c r="CB48" s="752"/>
      <c r="CC48" s="752"/>
      <c r="CD48" s="752"/>
      <c r="CE48" s="752"/>
      <c r="CF48" s="752"/>
      <c r="CG48" s="752"/>
      <c r="CH48" s="752"/>
      <c r="CI48" s="752"/>
      <c r="CJ48" s="752"/>
      <c r="CK48" s="752"/>
      <c r="CL48" s="752"/>
      <c r="CM48" s="752"/>
      <c r="CN48" s="752"/>
      <c r="CO48" s="752"/>
      <c r="CP48" s="752"/>
      <c r="CQ48" s="752"/>
      <c r="CR48" s="752"/>
      <c r="CS48" s="752"/>
      <c r="CT48" s="752"/>
      <c r="CU48" s="752"/>
      <c r="CV48" s="752"/>
      <c r="CW48" s="752"/>
      <c r="CX48" s="752"/>
      <c r="CY48" s="752"/>
      <c r="CZ48" s="752"/>
      <c r="DA48" s="752"/>
      <c r="DB48" s="752"/>
      <c r="DC48" s="752"/>
      <c r="DD48" s="752"/>
      <c r="DE48" s="752"/>
      <c r="DF48" s="752"/>
      <c r="DG48" s="752"/>
      <c r="DH48" s="752"/>
      <c r="DI48" s="752"/>
      <c r="DJ48" s="752"/>
      <c r="DK48" s="752"/>
      <c r="DL48" s="752"/>
      <c r="DM48" s="752"/>
      <c r="DN48" s="752"/>
      <c r="DO48" s="752"/>
      <c r="DP48" s="752"/>
      <c r="DQ48" s="752"/>
      <c r="DR48" s="752"/>
      <c r="DS48" s="752"/>
      <c r="DT48" s="752"/>
      <c r="DU48" s="752"/>
      <c r="DV48" s="752"/>
      <c r="DW48" s="752"/>
      <c r="DX48" s="752"/>
      <c r="DY48" s="752"/>
      <c r="DZ48" s="752"/>
      <c r="EA48" s="752"/>
      <c r="EB48" s="752"/>
      <c r="EC48" s="752"/>
      <c r="ED48" s="752"/>
      <c r="EE48" s="752"/>
      <c r="EF48" s="752"/>
      <c r="EG48" s="752"/>
      <c r="EH48" s="752"/>
      <c r="EI48" s="752"/>
      <c r="EJ48" s="752"/>
      <c r="EK48" s="752"/>
      <c r="EL48" s="752"/>
      <c r="EM48" s="752"/>
      <c r="EN48" s="752"/>
      <c r="EO48" s="752"/>
      <c r="EP48" s="752"/>
      <c r="EQ48" s="752"/>
      <c r="ER48" s="752"/>
      <c r="ES48" s="752"/>
      <c r="ET48" s="752"/>
      <c r="EU48" s="752"/>
      <c r="EV48" s="752"/>
      <c r="EW48" s="752"/>
      <c r="EX48" s="752"/>
      <c r="EY48" s="752"/>
      <c r="EZ48" s="752"/>
      <c r="FA48" s="752"/>
      <c r="FB48" s="752"/>
      <c r="FC48" s="752"/>
      <c r="FD48" s="752"/>
      <c r="FE48" s="752"/>
      <c r="FF48" s="752"/>
      <c r="FG48" s="752"/>
      <c r="FH48" s="752"/>
      <c r="FI48" s="752"/>
      <c r="FJ48" s="752"/>
      <c r="FK48" s="752"/>
      <c r="FL48" s="752"/>
      <c r="FM48" s="752"/>
      <c r="FN48" s="752"/>
      <c r="FO48" s="752"/>
      <c r="FP48" s="752"/>
      <c r="FQ48" s="752"/>
      <c r="FR48" s="752"/>
      <c r="FS48" s="752"/>
      <c r="FT48" s="752"/>
      <c r="FU48" s="752"/>
      <c r="FV48" s="752"/>
      <c r="FW48" s="752"/>
      <c r="FX48" s="752"/>
      <c r="FY48" s="752"/>
      <c r="FZ48" s="752"/>
      <c r="GA48" s="752"/>
      <c r="GB48" s="752"/>
      <c r="GC48" s="752"/>
      <c r="GD48" s="752"/>
      <c r="GE48" s="752"/>
      <c r="GF48" s="752"/>
      <c r="GG48" s="752"/>
      <c r="GH48" s="752"/>
      <c r="GI48" s="752"/>
      <c r="GJ48" s="752"/>
      <c r="GK48" s="752"/>
      <c r="GL48" s="752"/>
      <c r="GM48" s="752"/>
      <c r="GN48" s="752"/>
      <c r="GO48" s="752"/>
      <c r="GP48" s="752"/>
      <c r="GQ48" s="752"/>
      <c r="GR48" s="752"/>
      <c r="GS48" s="752"/>
      <c r="GT48" s="752"/>
      <c r="GU48" s="752"/>
      <c r="GV48" s="752"/>
      <c r="GW48" s="752"/>
      <c r="GX48" s="752"/>
      <c r="GY48" s="752"/>
      <c r="GZ48" s="752"/>
      <c r="HA48" s="752"/>
      <c r="HB48" s="752"/>
      <c r="HC48" s="752"/>
      <c r="HD48" s="752"/>
      <c r="HE48" s="752"/>
      <c r="HF48" s="752"/>
      <c r="HG48" s="752"/>
      <c r="HH48" s="752"/>
      <c r="HI48" s="752"/>
      <c r="HJ48" s="752"/>
      <c r="HK48" s="752"/>
      <c r="HL48" s="752"/>
      <c r="HM48" s="752"/>
      <c r="HN48" s="752"/>
      <c r="HO48" s="752"/>
      <c r="HP48" s="752"/>
      <c r="HQ48" s="752"/>
      <c r="HR48" s="752"/>
      <c r="HS48" s="752"/>
      <c r="HT48" s="752"/>
      <c r="HU48" s="752"/>
      <c r="HV48" s="752"/>
      <c r="HW48" s="752"/>
      <c r="HX48" s="752"/>
      <c r="HY48" s="752"/>
      <c r="HZ48" s="752"/>
      <c r="IA48" s="752"/>
      <c r="IB48" s="752"/>
      <c r="IC48" s="752"/>
      <c r="ID48" s="752"/>
      <c r="IE48" s="752"/>
      <c r="IF48" s="752"/>
      <c r="IG48" s="752"/>
      <c r="IH48" s="752"/>
      <c r="II48" s="752"/>
      <c r="IJ48" s="752"/>
      <c r="IK48" s="752"/>
      <c r="IL48" s="752"/>
      <c r="IM48" s="752"/>
      <c r="IN48" s="752"/>
      <c r="IO48" s="752"/>
      <c r="IP48" s="752"/>
      <c r="IQ48" s="752"/>
      <c r="IR48" s="752"/>
      <c r="IS48" s="752"/>
      <c r="IT48" s="752"/>
      <c r="IU48" s="752"/>
      <c r="IV48" s="752"/>
      <c r="IW48" s="752"/>
      <c r="IX48" s="752"/>
      <c r="IY48" s="752"/>
      <c r="IZ48" s="752"/>
      <c r="JA48" s="752"/>
      <c r="JB48" s="752"/>
      <c r="JC48" s="752"/>
      <c r="JD48" s="752"/>
    </row>
    <row r="49" spans="1:264" s="751" customFormat="1" ht="47.25" x14ac:dyDescent="0.2">
      <c r="A49" s="1010">
        <v>4</v>
      </c>
      <c r="B49" s="737" t="s">
        <v>1186</v>
      </c>
      <c r="C49" s="629" t="s">
        <v>964</v>
      </c>
      <c r="D49" s="759">
        <v>1.26</v>
      </c>
      <c r="E49" s="759"/>
      <c r="F49" s="759"/>
      <c r="G49" s="759"/>
      <c r="H49" s="901"/>
      <c r="I49" s="759">
        <v>1.26</v>
      </c>
      <c r="J49" s="759"/>
      <c r="K49" s="759"/>
      <c r="L49" s="759"/>
      <c r="M49" s="759"/>
      <c r="N49" s="759"/>
      <c r="O49" s="759"/>
      <c r="P49" s="1162">
        <f t="shared" si="25"/>
        <v>5.7990000000000004</v>
      </c>
      <c r="Q49" s="759"/>
      <c r="R49" s="759"/>
      <c r="S49" s="759"/>
      <c r="T49" s="759"/>
      <c r="U49" s="759"/>
      <c r="V49" s="759">
        <v>1.26</v>
      </c>
      <c r="W49" s="759"/>
      <c r="X49" s="759"/>
      <c r="Y49" s="759"/>
      <c r="Z49" s="1173">
        <v>1.26</v>
      </c>
      <c r="AA49" s="1181"/>
      <c r="AB49" s="1154"/>
      <c r="AC49" s="1154"/>
      <c r="AD49" s="1157"/>
      <c r="AE49" s="1157">
        <f t="shared" si="26"/>
        <v>0</v>
      </c>
      <c r="AF49" s="1157">
        <v>5.7990000000000004</v>
      </c>
      <c r="AG49" s="1157"/>
      <c r="AH49" s="1157"/>
      <c r="AI49" s="1157"/>
      <c r="AJ49" s="1157">
        <f t="shared" si="24"/>
        <v>5.7990000000000004</v>
      </c>
      <c r="AK49" s="829"/>
      <c r="AL49" s="829"/>
      <c r="AM49" s="752"/>
      <c r="AN49" s="752"/>
      <c r="AO49" s="752"/>
      <c r="AP49" s="752"/>
      <c r="AQ49" s="752"/>
      <c r="AR49" s="752"/>
      <c r="AS49" s="752"/>
      <c r="AT49" s="752"/>
      <c r="AU49" s="752"/>
      <c r="AV49" s="752"/>
      <c r="AW49" s="752"/>
      <c r="AX49" s="752"/>
      <c r="AY49" s="752"/>
      <c r="AZ49" s="752"/>
      <c r="BA49" s="752"/>
      <c r="BB49" s="752"/>
      <c r="BC49" s="752"/>
      <c r="BD49" s="752"/>
      <c r="BE49" s="752"/>
      <c r="BF49" s="752"/>
      <c r="BG49" s="752"/>
      <c r="BH49" s="752"/>
      <c r="BI49" s="752"/>
      <c r="BJ49" s="752"/>
      <c r="BK49" s="752"/>
      <c r="BL49" s="752"/>
      <c r="BM49" s="752"/>
      <c r="BN49" s="752"/>
      <c r="BO49" s="752"/>
      <c r="BP49" s="752"/>
      <c r="BQ49" s="752"/>
      <c r="BR49" s="752"/>
      <c r="BS49" s="752"/>
      <c r="BT49" s="752"/>
      <c r="BU49" s="752"/>
      <c r="BV49" s="752"/>
      <c r="BW49" s="752"/>
      <c r="BX49" s="752"/>
      <c r="BY49" s="752"/>
      <c r="BZ49" s="752"/>
      <c r="CA49" s="752"/>
      <c r="CB49" s="752"/>
      <c r="CC49" s="752"/>
      <c r="CD49" s="752"/>
      <c r="CE49" s="752"/>
      <c r="CF49" s="752"/>
      <c r="CG49" s="752"/>
      <c r="CH49" s="752"/>
      <c r="CI49" s="752"/>
      <c r="CJ49" s="752"/>
      <c r="CK49" s="752"/>
      <c r="CL49" s="752"/>
      <c r="CM49" s="752"/>
      <c r="CN49" s="752"/>
      <c r="CO49" s="752"/>
      <c r="CP49" s="752"/>
      <c r="CQ49" s="752"/>
      <c r="CR49" s="752"/>
      <c r="CS49" s="752"/>
      <c r="CT49" s="752"/>
      <c r="CU49" s="752"/>
      <c r="CV49" s="752"/>
      <c r="CW49" s="752"/>
      <c r="CX49" s="752"/>
      <c r="CY49" s="752"/>
      <c r="CZ49" s="752"/>
      <c r="DA49" s="752"/>
      <c r="DB49" s="752"/>
      <c r="DC49" s="752"/>
      <c r="DD49" s="752"/>
      <c r="DE49" s="752"/>
      <c r="DF49" s="752"/>
      <c r="DG49" s="752"/>
      <c r="DH49" s="752"/>
      <c r="DI49" s="752"/>
      <c r="DJ49" s="752"/>
      <c r="DK49" s="752"/>
      <c r="DL49" s="752"/>
      <c r="DM49" s="752"/>
      <c r="DN49" s="752"/>
      <c r="DO49" s="752"/>
      <c r="DP49" s="752"/>
      <c r="DQ49" s="752"/>
      <c r="DR49" s="752"/>
      <c r="DS49" s="752"/>
      <c r="DT49" s="752"/>
      <c r="DU49" s="752"/>
      <c r="DV49" s="752"/>
      <c r="DW49" s="752"/>
      <c r="DX49" s="752"/>
      <c r="DY49" s="752"/>
      <c r="DZ49" s="752"/>
      <c r="EA49" s="752"/>
      <c r="EB49" s="752"/>
      <c r="EC49" s="752"/>
      <c r="ED49" s="752"/>
      <c r="EE49" s="752"/>
      <c r="EF49" s="752"/>
      <c r="EG49" s="752"/>
      <c r="EH49" s="752"/>
      <c r="EI49" s="752"/>
      <c r="EJ49" s="752"/>
      <c r="EK49" s="752"/>
      <c r="EL49" s="752"/>
      <c r="EM49" s="752"/>
      <c r="EN49" s="752"/>
      <c r="EO49" s="752"/>
      <c r="EP49" s="752"/>
      <c r="EQ49" s="752"/>
      <c r="ER49" s="752"/>
      <c r="ES49" s="752"/>
      <c r="ET49" s="752"/>
      <c r="EU49" s="752"/>
      <c r="EV49" s="752"/>
      <c r="EW49" s="752"/>
      <c r="EX49" s="752"/>
      <c r="EY49" s="752"/>
      <c r="EZ49" s="752"/>
      <c r="FA49" s="752"/>
      <c r="FB49" s="752"/>
      <c r="FC49" s="752"/>
      <c r="FD49" s="752"/>
      <c r="FE49" s="752"/>
      <c r="FF49" s="752"/>
      <c r="FG49" s="752"/>
      <c r="FH49" s="752"/>
      <c r="FI49" s="752"/>
      <c r="FJ49" s="752"/>
      <c r="FK49" s="752"/>
      <c r="FL49" s="752"/>
      <c r="FM49" s="752"/>
      <c r="FN49" s="752"/>
      <c r="FO49" s="752"/>
      <c r="FP49" s="752"/>
      <c r="FQ49" s="752"/>
      <c r="FR49" s="752"/>
      <c r="FS49" s="752"/>
      <c r="FT49" s="752"/>
      <c r="FU49" s="752"/>
      <c r="FV49" s="752"/>
      <c r="FW49" s="752"/>
      <c r="FX49" s="752"/>
      <c r="FY49" s="752"/>
      <c r="FZ49" s="752"/>
      <c r="GA49" s="752"/>
      <c r="GB49" s="752"/>
      <c r="GC49" s="752"/>
      <c r="GD49" s="752"/>
      <c r="GE49" s="752"/>
      <c r="GF49" s="752"/>
      <c r="GG49" s="752"/>
      <c r="GH49" s="752"/>
      <c r="GI49" s="752"/>
      <c r="GJ49" s="752"/>
      <c r="GK49" s="752"/>
      <c r="GL49" s="752"/>
      <c r="GM49" s="752"/>
      <c r="GN49" s="752"/>
      <c r="GO49" s="752"/>
      <c r="GP49" s="752"/>
      <c r="GQ49" s="752"/>
      <c r="GR49" s="752"/>
      <c r="GS49" s="752"/>
      <c r="GT49" s="752"/>
      <c r="GU49" s="752"/>
      <c r="GV49" s="752"/>
      <c r="GW49" s="752"/>
      <c r="GX49" s="752"/>
      <c r="GY49" s="752"/>
      <c r="GZ49" s="752"/>
      <c r="HA49" s="752"/>
      <c r="HB49" s="752"/>
      <c r="HC49" s="752"/>
      <c r="HD49" s="752"/>
      <c r="HE49" s="752"/>
      <c r="HF49" s="752"/>
      <c r="HG49" s="752"/>
      <c r="HH49" s="752"/>
      <c r="HI49" s="752"/>
      <c r="HJ49" s="752"/>
      <c r="HK49" s="752"/>
      <c r="HL49" s="752"/>
      <c r="HM49" s="752"/>
      <c r="HN49" s="752"/>
      <c r="HO49" s="752"/>
      <c r="HP49" s="752"/>
      <c r="HQ49" s="752"/>
      <c r="HR49" s="752"/>
      <c r="HS49" s="752"/>
      <c r="HT49" s="752"/>
      <c r="HU49" s="752"/>
      <c r="HV49" s="752"/>
      <c r="HW49" s="752"/>
      <c r="HX49" s="752"/>
      <c r="HY49" s="752"/>
      <c r="HZ49" s="752"/>
      <c r="IA49" s="752"/>
      <c r="IB49" s="752"/>
      <c r="IC49" s="752"/>
      <c r="ID49" s="752"/>
      <c r="IE49" s="752"/>
      <c r="IF49" s="752"/>
      <c r="IG49" s="752"/>
      <c r="IH49" s="752"/>
      <c r="II49" s="752"/>
      <c r="IJ49" s="752"/>
      <c r="IK49" s="752"/>
      <c r="IL49" s="752"/>
      <c r="IM49" s="752"/>
      <c r="IN49" s="752"/>
      <c r="IO49" s="752"/>
      <c r="IP49" s="752"/>
      <c r="IQ49" s="752"/>
      <c r="IR49" s="752"/>
      <c r="IS49" s="752"/>
      <c r="IT49" s="752"/>
      <c r="IU49" s="752"/>
      <c r="IV49" s="752"/>
      <c r="IW49" s="752"/>
      <c r="IX49" s="752"/>
      <c r="IY49" s="752"/>
      <c r="IZ49" s="752"/>
      <c r="JA49" s="752"/>
      <c r="JB49" s="752"/>
      <c r="JC49" s="752"/>
      <c r="JD49" s="752"/>
    </row>
    <row r="50" spans="1:264" s="751" customFormat="1" ht="31.5" x14ac:dyDescent="0.2">
      <c r="A50" s="1010">
        <v>5</v>
      </c>
      <c r="B50" s="737" t="s">
        <v>1187</v>
      </c>
      <c r="C50" s="629" t="s">
        <v>966</v>
      </c>
      <c r="D50" s="759">
        <v>2</v>
      </c>
      <c r="E50" s="759"/>
      <c r="F50" s="759"/>
      <c r="G50" s="759"/>
      <c r="H50" s="901"/>
      <c r="I50" s="759">
        <v>2</v>
      </c>
      <c r="J50" s="759"/>
      <c r="K50" s="759"/>
      <c r="L50" s="759"/>
      <c r="M50" s="759"/>
      <c r="N50" s="759"/>
      <c r="O50" s="759"/>
      <c r="P50" s="1162">
        <f t="shared" si="25"/>
        <v>5.5259999999999998</v>
      </c>
      <c r="Q50" s="759"/>
      <c r="R50" s="759"/>
      <c r="S50" s="759"/>
      <c r="T50" s="759"/>
      <c r="U50" s="759"/>
      <c r="V50" s="759">
        <v>2</v>
      </c>
      <c r="W50" s="759"/>
      <c r="X50" s="759"/>
      <c r="Y50" s="759"/>
      <c r="Z50" s="1173">
        <v>2</v>
      </c>
      <c r="AA50" s="1181"/>
      <c r="AB50" s="1154"/>
      <c r="AC50" s="1154"/>
      <c r="AD50" s="1157"/>
      <c r="AE50" s="1157">
        <f t="shared" si="26"/>
        <v>0</v>
      </c>
      <c r="AF50" s="1157">
        <v>5.5259999999999998</v>
      </c>
      <c r="AG50" s="1157"/>
      <c r="AH50" s="1157"/>
      <c r="AI50" s="1157"/>
      <c r="AJ50" s="1157">
        <f t="shared" si="24"/>
        <v>5.5259999999999998</v>
      </c>
      <c r="AK50" s="829"/>
      <c r="AL50" s="829"/>
      <c r="AM50" s="752"/>
      <c r="AN50" s="752"/>
      <c r="AO50" s="752"/>
      <c r="AP50" s="752"/>
      <c r="AQ50" s="752"/>
      <c r="AR50" s="752"/>
      <c r="AS50" s="752"/>
      <c r="AT50" s="752"/>
      <c r="AU50" s="752"/>
      <c r="AV50" s="752"/>
      <c r="AW50" s="752"/>
      <c r="AX50" s="752"/>
      <c r="AY50" s="752"/>
      <c r="AZ50" s="752"/>
      <c r="BA50" s="752"/>
      <c r="BB50" s="752"/>
      <c r="BC50" s="752"/>
      <c r="BD50" s="752"/>
      <c r="BE50" s="752"/>
      <c r="BF50" s="752"/>
      <c r="BG50" s="752"/>
      <c r="BH50" s="752"/>
      <c r="BI50" s="752"/>
      <c r="BJ50" s="752"/>
      <c r="BK50" s="752"/>
      <c r="BL50" s="752"/>
      <c r="BM50" s="752"/>
      <c r="BN50" s="752"/>
      <c r="BO50" s="752"/>
      <c r="BP50" s="752"/>
      <c r="BQ50" s="752"/>
      <c r="BR50" s="752"/>
      <c r="BS50" s="752"/>
      <c r="BT50" s="752"/>
      <c r="BU50" s="752"/>
      <c r="BV50" s="752"/>
      <c r="BW50" s="752"/>
      <c r="BX50" s="752"/>
      <c r="BY50" s="752"/>
      <c r="BZ50" s="752"/>
      <c r="CA50" s="752"/>
      <c r="CB50" s="752"/>
      <c r="CC50" s="752"/>
      <c r="CD50" s="752"/>
      <c r="CE50" s="752"/>
      <c r="CF50" s="752"/>
      <c r="CG50" s="752"/>
      <c r="CH50" s="752"/>
      <c r="CI50" s="752"/>
      <c r="CJ50" s="752"/>
      <c r="CK50" s="752"/>
      <c r="CL50" s="752"/>
      <c r="CM50" s="752"/>
      <c r="CN50" s="752"/>
      <c r="CO50" s="752"/>
      <c r="CP50" s="752"/>
      <c r="CQ50" s="752"/>
      <c r="CR50" s="752"/>
      <c r="CS50" s="752"/>
      <c r="CT50" s="752"/>
      <c r="CU50" s="752"/>
      <c r="CV50" s="752"/>
      <c r="CW50" s="752"/>
      <c r="CX50" s="752"/>
      <c r="CY50" s="752"/>
      <c r="CZ50" s="752"/>
      <c r="DA50" s="752"/>
      <c r="DB50" s="752"/>
      <c r="DC50" s="752"/>
      <c r="DD50" s="752"/>
      <c r="DE50" s="752"/>
      <c r="DF50" s="752"/>
      <c r="DG50" s="752"/>
      <c r="DH50" s="752"/>
      <c r="DI50" s="752"/>
      <c r="DJ50" s="752"/>
      <c r="DK50" s="752"/>
      <c r="DL50" s="752"/>
      <c r="DM50" s="752"/>
      <c r="DN50" s="752"/>
      <c r="DO50" s="752"/>
      <c r="DP50" s="752"/>
      <c r="DQ50" s="752"/>
      <c r="DR50" s="752"/>
      <c r="DS50" s="752"/>
      <c r="DT50" s="752"/>
      <c r="DU50" s="752"/>
      <c r="DV50" s="752"/>
      <c r="DW50" s="752"/>
      <c r="DX50" s="752"/>
      <c r="DY50" s="752"/>
      <c r="DZ50" s="752"/>
      <c r="EA50" s="752"/>
      <c r="EB50" s="752"/>
      <c r="EC50" s="752"/>
      <c r="ED50" s="752"/>
      <c r="EE50" s="752"/>
      <c r="EF50" s="752"/>
      <c r="EG50" s="752"/>
      <c r="EH50" s="752"/>
      <c r="EI50" s="752"/>
      <c r="EJ50" s="752"/>
      <c r="EK50" s="752"/>
      <c r="EL50" s="752"/>
      <c r="EM50" s="752"/>
      <c r="EN50" s="752"/>
      <c r="EO50" s="752"/>
      <c r="EP50" s="752"/>
      <c r="EQ50" s="752"/>
      <c r="ER50" s="752"/>
      <c r="ES50" s="752"/>
      <c r="ET50" s="752"/>
      <c r="EU50" s="752"/>
      <c r="EV50" s="752"/>
      <c r="EW50" s="752"/>
      <c r="EX50" s="752"/>
      <c r="EY50" s="752"/>
      <c r="EZ50" s="752"/>
      <c r="FA50" s="752"/>
      <c r="FB50" s="752"/>
      <c r="FC50" s="752"/>
      <c r="FD50" s="752"/>
      <c r="FE50" s="752"/>
      <c r="FF50" s="752"/>
      <c r="FG50" s="752"/>
      <c r="FH50" s="752"/>
      <c r="FI50" s="752"/>
      <c r="FJ50" s="752"/>
      <c r="FK50" s="752"/>
      <c r="FL50" s="752"/>
      <c r="FM50" s="752"/>
      <c r="FN50" s="752"/>
      <c r="FO50" s="752"/>
      <c r="FP50" s="752"/>
      <c r="FQ50" s="752"/>
      <c r="FR50" s="752"/>
      <c r="FS50" s="752"/>
      <c r="FT50" s="752"/>
      <c r="FU50" s="752"/>
      <c r="FV50" s="752"/>
      <c r="FW50" s="752"/>
      <c r="FX50" s="752"/>
      <c r="FY50" s="752"/>
      <c r="FZ50" s="752"/>
      <c r="GA50" s="752"/>
      <c r="GB50" s="752"/>
      <c r="GC50" s="752"/>
      <c r="GD50" s="752"/>
      <c r="GE50" s="752"/>
      <c r="GF50" s="752"/>
      <c r="GG50" s="752"/>
      <c r="GH50" s="752"/>
      <c r="GI50" s="752"/>
      <c r="GJ50" s="752"/>
      <c r="GK50" s="752"/>
      <c r="GL50" s="752"/>
      <c r="GM50" s="752"/>
      <c r="GN50" s="752"/>
      <c r="GO50" s="752"/>
      <c r="GP50" s="752"/>
      <c r="GQ50" s="752"/>
      <c r="GR50" s="752"/>
      <c r="GS50" s="752"/>
      <c r="GT50" s="752"/>
      <c r="GU50" s="752"/>
      <c r="GV50" s="752"/>
      <c r="GW50" s="752"/>
      <c r="GX50" s="752"/>
      <c r="GY50" s="752"/>
      <c r="GZ50" s="752"/>
      <c r="HA50" s="752"/>
      <c r="HB50" s="752"/>
      <c r="HC50" s="752"/>
      <c r="HD50" s="752"/>
      <c r="HE50" s="752"/>
      <c r="HF50" s="752"/>
      <c r="HG50" s="752"/>
      <c r="HH50" s="752"/>
      <c r="HI50" s="752"/>
      <c r="HJ50" s="752"/>
      <c r="HK50" s="752"/>
      <c r="HL50" s="752"/>
      <c r="HM50" s="752"/>
      <c r="HN50" s="752"/>
      <c r="HO50" s="752"/>
      <c r="HP50" s="752"/>
      <c r="HQ50" s="752"/>
      <c r="HR50" s="752"/>
      <c r="HS50" s="752"/>
      <c r="HT50" s="752"/>
      <c r="HU50" s="752"/>
      <c r="HV50" s="752"/>
      <c r="HW50" s="752"/>
      <c r="HX50" s="752"/>
      <c r="HY50" s="752"/>
      <c r="HZ50" s="752"/>
      <c r="IA50" s="752"/>
      <c r="IB50" s="752"/>
      <c r="IC50" s="752"/>
      <c r="ID50" s="752"/>
      <c r="IE50" s="752"/>
      <c r="IF50" s="752"/>
      <c r="IG50" s="752"/>
      <c r="IH50" s="752"/>
      <c r="II50" s="752"/>
      <c r="IJ50" s="752"/>
      <c r="IK50" s="752"/>
      <c r="IL50" s="752"/>
      <c r="IM50" s="752"/>
      <c r="IN50" s="752"/>
      <c r="IO50" s="752"/>
      <c r="IP50" s="752"/>
      <c r="IQ50" s="752"/>
      <c r="IR50" s="752"/>
      <c r="IS50" s="752"/>
      <c r="IT50" s="752"/>
      <c r="IU50" s="752"/>
      <c r="IV50" s="752"/>
      <c r="IW50" s="752"/>
      <c r="IX50" s="752"/>
      <c r="IY50" s="752"/>
      <c r="IZ50" s="752"/>
      <c r="JA50" s="752"/>
      <c r="JB50" s="752"/>
      <c r="JC50" s="752"/>
      <c r="JD50" s="752"/>
    </row>
    <row r="51" spans="1:264" s="750" customFormat="1" ht="47.25" x14ac:dyDescent="0.2">
      <c r="A51" s="1010">
        <f>A50+1</f>
        <v>6</v>
      </c>
      <c r="B51" s="737" t="s">
        <v>1188</v>
      </c>
      <c r="C51" s="629" t="s">
        <v>964</v>
      </c>
      <c r="D51" s="759"/>
      <c r="E51" s="759"/>
      <c r="F51" s="759">
        <v>3.2</v>
      </c>
      <c r="G51" s="759"/>
      <c r="H51" s="901"/>
      <c r="I51" s="901">
        <v>3.2</v>
      </c>
      <c r="J51" s="759"/>
      <c r="K51" s="759"/>
      <c r="L51" s="901"/>
      <c r="M51" s="759"/>
      <c r="N51" s="759"/>
      <c r="O51" s="759"/>
      <c r="P51" s="1162">
        <f t="shared" si="25"/>
        <v>12.978</v>
      </c>
      <c r="Q51" s="759"/>
      <c r="R51" s="759"/>
      <c r="S51" s="759"/>
      <c r="T51" s="759"/>
      <c r="U51" s="759"/>
      <c r="V51" s="759"/>
      <c r="W51" s="759">
        <v>3.2</v>
      </c>
      <c r="X51" s="759"/>
      <c r="Y51" s="759"/>
      <c r="Z51" s="759">
        <v>3.2</v>
      </c>
      <c r="AA51" s="1181"/>
      <c r="AB51" s="1154"/>
      <c r="AC51" s="1154"/>
      <c r="AD51" s="1157"/>
      <c r="AE51" s="1157">
        <f t="shared" si="26"/>
        <v>0</v>
      </c>
      <c r="AF51" s="1157"/>
      <c r="AG51" s="1157">
        <v>12.978</v>
      </c>
      <c r="AH51" s="1157"/>
      <c r="AI51" s="1157"/>
      <c r="AJ51" s="1157">
        <f t="shared" si="24"/>
        <v>12.978</v>
      </c>
      <c r="AK51" s="828"/>
      <c r="AL51" s="828"/>
    </row>
    <row r="52" spans="1:264" s="750" customFormat="1" ht="31.5" x14ac:dyDescent="0.2">
      <c r="A52" s="1010">
        <f t="shared" ref="A52:A64" si="27">A51+1</f>
        <v>7</v>
      </c>
      <c r="B52" s="5" t="s">
        <v>1200</v>
      </c>
      <c r="C52" s="629" t="s">
        <v>966</v>
      </c>
      <c r="D52" s="759"/>
      <c r="E52" s="759"/>
      <c r="F52" s="759">
        <v>0.5</v>
      </c>
      <c r="G52" s="759"/>
      <c r="H52" s="901"/>
      <c r="I52" s="759">
        <v>0.5</v>
      </c>
      <c r="J52" s="759"/>
      <c r="K52" s="759"/>
      <c r="L52" s="759"/>
      <c r="M52" s="759"/>
      <c r="N52" s="759"/>
      <c r="O52" s="759"/>
      <c r="P52" s="1162">
        <f t="shared" si="25"/>
        <v>4.1109999999999998</v>
      </c>
      <c r="Q52" s="759"/>
      <c r="R52" s="759"/>
      <c r="S52" s="759"/>
      <c r="T52" s="759"/>
      <c r="U52" s="759"/>
      <c r="V52" s="759"/>
      <c r="W52" s="759">
        <v>0.5</v>
      </c>
      <c r="X52" s="759"/>
      <c r="Y52" s="759"/>
      <c r="Z52" s="759">
        <v>0.5</v>
      </c>
      <c r="AA52" s="1181"/>
      <c r="AB52" s="1154"/>
      <c r="AC52" s="1154"/>
      <c r="AD52" s="1157"/>
      <c r="AE52" s="1157">
        <f t="shared" si="26"/>
        <v>0</v>
      </c>
      <c r="AF52" s="1157"/>
      <c r="AG52" s="1157">
        <v>4.1109999999999998</v>
      </c>
      <c r="AH52" s="1157"/>
      <c r="AI52" s="1157"/>
      <c r="AJ52" s="1157">
        <f t="shared" si="24"/>
        <v>4.1109999999999998</v>
      </c>
      <c r="AK52" s="828"/>
      <c r="AL52" s="828"/>
    </row>
    <row r="53" spans="1:264" s="750" customFormat="1" ht="31.5" x14ac:dyDescent="0.2">
      <c r="A53" s="1010">
        <f t="shared" si="27"/>
        <v>8</v>
      </c>
      <c r="B53" s="5" t="s">
        <v>1189</v>
      </c>
      <c r="C53" s="629" t="s">
        <v>966</v>
      </c>
      <c r="D53" s="759"/>
      <c r="E53" s="759"/>
      <c r="F53" s="759">
        <v>0.35</v>
      </c>
      <c r="G53" s="759"/>
      <c r="H53" s="901"/>
      <c r="I53" s="759">
        <v>0.35</v>
      </c>
      <c r="J53" s="759"/>
      <c r="K53" s="759"/>
      <c r="L53" s="759"/>
      <c r="M53" s="759"/>
      <c r="N53" s="759"/>
      <c r="O53" s="759"/>
      <c r="P53" s="1162">
        <f t="shared" si="25"/>
        <v>2.8769999999999998</v>
      </c>
      <c r="Q53" s="759"/>
      <c r="R53" s="759"/>
      <c r="S53" s="759"/>
      <c r="T53" s="759"/>
      <c r="U53" s="759"/>
      <c r="V53" s="759"/>
      <c r="W53" s="759">
        <v>0.35</v>
      </c>
      <c r="X53" s="759"/>
      <c r="Y53" s="759"/>
      <c r="Z53" s="759">
        <v>0.35</v>
      </c>
      <c r="AA53" s="1181"/>
      <c r="AB53" s="1154"/>
      <c r="AC53" s="1154"/>
      <c r="AD53" s="1157"/>
      <c r="AE53" s="1157">
        <f t="shared" si="26"/>
        <v>0</v>
      </c>
      <c r="AF53" s="1157"/>
      <c r="AG53" s="1157">
        <v>2.8769999999999998</v>
      </c>
      <c r="AH53" s="1157"/>
      <c r="AI53" s="1157"/>
      <c r="AJ53" s="1157">
        <f t="shared" si="24"/>
        <v>2.8769999999999998</v>
      </c>
      <c r="AK53" s="828"/>
      <c r="AL53" s="828"/>
    </row>
    <row r="54" spans="1:264" s="750" customFormat="1" ht="31.5" x14ac:dyDescent="0.2">
      <c r="A54" s="1010">
        <f t="shared" si="27"/>
        <v>9</v>
      </c>
      <c r="B54" s="5" t="s">
        <v>1190</v>
      </c>
      <c r="C54" s="629" t="s">
        <v>966</v>
      </c>
      <c r="D54" s="759"/>
      <c r="E54" s="759"/>
      <c r="F54" s="898"/>
      <c r="G54" s="759"/>
      <c r="H54" s="759">
        <v>0.75</v>
      </c>
      <c r="I54" s="898">
        <v>0.75</v>
      </c>
      <c r="J54" s="759"/>
      <c r="K54" s="759"/>
      <c r="L54" s="898"/>
      <c r="M54" s="759"/>
      <c r="N54" s="759">
        <v>0.75</v>
      </c>
      <c r="O54" s="898">
        <v>0.75</v>
      </c>
      <c r="P54" s="1162">
        <f t="shared" si="25"/>
        <v>2.508</v>
      </c>
      <c r="Q54" s="759"/>
      <c r="R54" s="759"/>
      <c r="S54" s="759"/>
      <c r="T54" s="759"/>
      <c r="U54" s="759"/>
      <c r="V54" s="759"/>
      <c r="W54" s="759"/>
      <c r="X54" s="759"/>
      <c r="Y54" s="759">
        <v>0.75</v>
      </c>
      <c r="Z54" s="759">
        <v>0.75</v>
      </c>
      <c r="AA54" s="1181"/>
      <c r="AB54" s="1154"/>
      <c r="AC54" s="1154"/>
      <c r="AD54" s="1157"/>
      <c r="AE54" s="1157">
        <f t="shared" si="26"/>
        <v>0</v>
      </c>
      <c r="AF54" s="1157"/>
      <c r="AG54" s="1157"/>
      <c r="AH54" s="1157"/>
      <c r="AI54" s="1157">
        <v>2.508</v>
      </c>
      <c r="AJ54" s="1157">
        <f t="shared" si="24"/>
        <v>2.508</v>
      </c>
      <c r="AK54" s="828"/>
      <c r="AL54" s="828"/>
    </row>
    <row r="55" spans="1:264" s="751" customFormat="1" ht="31.5" x14ac:dyDescent="0.2">
      <c r="A55" s="1010">
        <f t="shared" si="27"/>
        <v>10</v>
      </c>
      <c r="B55" s="5" t="s">
        <v>1191</v>
      </c>
      <c r="C55" s="629" t="s">
        <v>966</v>
      </c>
      <c r="D55" s="759"/>
      <c r="E55" s="759"/>
      <c r="F55" s="898">
        <v>0.55000000000000004</v>
      </c>
      <c r="G55" s="759"/>
      <c r="H55" s="759"/>
      <c r="I55" s="898">
        <v>0.55000000000000004</v>
      </c>
      <c r="J55" s="759"/>
      <c r="K55" s="759"/>
      <c r="L55" s="898">
        <v>0.55000000000000004</v>
      </c>
      <c r="M55" s="759"/>
      <c r="N55" s="759"/>
      <c r="O55" s="898">
        <v>0.55000000000000004</v>
      </c>
      <c r="P55" s="1162">
        <f t="shared" si="25"/>
        <v>1.6990000000000001</v>
      </c>
      <c r="Q55" s="759"/>
      <c r="R55" s="759"/>
      <c r="S55" s="759"/>
      <c r="T55" s="759"/>
      <c r="U55" s="759"/>
      <c r="V55" s="759"/>
      <c r="W55" s="898">
        <v>0.55000000000000004</v>
      </c>
      <c r="X55" s="759"/>
      <c r="Y55" s="759"/>
      <c r="Z55" s="898">
        <v>0.55000000000000004</v>
      </c>
      <c r="AA55" s="1181"/>
      <c r="AB55" s="1154"/>
      <c r="AC55" s="1154"/>
      <c r="AD55" s="1157"/>
      <c r="AE55" s="1157">
        <f t="shared" si="26"/>
        <v>0</v>
      </c>
      <c r="AF55" s="1157"/>
      <c r="AG55" s="1157">
        <v>1.6990000000000001</v>
      </c>
      <c r="AH55" s="1157"/>
      <c r="AI55" s="1157"/>
      <c r="AJ55" s="1157">
        <f t="shared" si="24"/>
        <v>1.6990000000000001</v>
      </c>
      <c r="AK55" s="829"/>
      <c r="AL55" s="829"/>
      <c r="AM55" s="752"/>
      <c r="AN55" s="752"/>
      <c r="AO55" s="752"/>
      <c r="AP55" s="752"/>
      <c r="AQ55" s="752"/>
      <c r="AR55" s="752"/>
      <c r="AS55" s="752"/>
      <c r="AT55" s="752"/>
      <c r="AU55" s="752"/>
      <c r="AV55" s="752"/>
      <c r="AW55" s="752"/>
      <c r="AX55" s="752"/>
      <c r="AY55" s="752"/>
      <c r="AZ55" s="752"/>
      <c r="BA55" s="752"/>
      <c r="BB55" s="752"/>
      <c r="BC55" s="752"/>
      <c r="BD55" s="752"/>
      <c r="BE55" s="752"/>
      <c r="BF55" s="752"/>
      <c r="BG55" s="752"/>
      <c r="BH55" s="752"/>
      <c r="BI55" s="752"/>
      <c r="BJ55" s="752"/>
      <c r="BK55" s="752"/>
      <c r="BL55" s="752"/>
      <c r="BM55" s="752"/>
      <c r="BN55" s="752"/>
      <c r="BO55" s="752"/>
      <c r="BP55" s="752"/>
      <c r="BQ55" s="752"/>
      <c r="BR55" s="752"/>
      <c r="BS55" s="752"/>
      <c r="BT55" s="752"/>
      <c r="BU55" s="752"/>
      <c r="BV55" s="752"/>
      <c r="BW55" s="752"/>
      <c r="BX55" s="752"/>
      <c r="BY55" s="752"/>
      <c r="BZ55" s="752"/>
      <c r="CA55" s="752"/>
      <c r="CB55" s="752"/>
      <c r="CC55" s="752"/>
      <c r="CD55" s="752"/>
      <c r="CE55" s="752"/>
      <c r="CF55" s="752"/>
      <c r="CG55" s="752"/>
      <c r="CH55" s="752"/>
      <c r="CI55" s="752"/>
      <c r="CJ55" s="752"/>
      <c r="CK55" s="752"/>
      <c r="CL55" s="752"/>
      <c r="CM55" s="752"/>
      <c r="CN55" s="752"/>
      <c r="CO55" s="752"/>
      <c r="CP55" s="752"/>
      <c r="CQ55" s="752"/>
      <c r="CR55" s="752"/>
      <c r="CS55" s="752"/>
      <c r="CT55" s="752"/>
      <c r="CU55" s="752"/>
      <c r="CV55" s="752"/>
      <c r="CW55" s="752"/>
      <c r="CX55" s="752"/>
      <c r="CY55" s="752"/>
      <c r="CZ55" s="752"/>
      <c r="DA55" s="752"/>
      <c r="DB55" s="752"/>
      <c r="DC55" s="752"/>
      <c r="DD55" s="752"/>
      <c r="DE55" s="752"/>
      <c r="DF55" s="752"/>
      <c r="DG55" s="752"/>
      <c r="DH55" s="752"/>
      <c r="DI55" s="752"/>
      <c r="DJ55" s="752"/>
      <c r="DK55" s="752"/>
      <c r="DL55" s="752"/>
      <c r="DM55" s="752"/>
      <c r="DN55" s="752"/>
      <c r="DO55" s="752"/>
      <c r="DP55" s="752"/>
      <c r="DQ55" s="752"/>
      <c r="DR55" s="752"/>
      <c r="DS55" s="752"/>
      <c r="DT55" s="752"/>
      <c r="DU55" s="752"/>
      <c r="DV55" s="752"/>
      <c r="DW55" s="752"/>
      <c r="DX55" s="752"/>
      <c r="DY55" s="752"/>
      <c r="DZ55" s="752"/>
      <c r="EA55" s="752"/>
      <c r="EB55" s="752"/>
      <c r="EC55" s="752"/>
      <c r="ED55" s="752"/>
      <c r="EE55" s="752"/>
      <c r="EF55" s="752"/>
      <c r="EG55" s="752"/>
      <c r="EH55" s="752"/>
      <c r="EI55" s="752"/>
      <c r="EJ55" s="752"/>
      <c r="EK55" s="752"/>
      <c r="EL55" s="752"/>
      <c r="EM55" s="752"/>
      <c r="EN55" s="752"/>
      <c r="EO55" s="752"/>
      <c r="EP55" s="752"/>
      <c r="EQ55" s="752"/>
      <c r="ER55" s="752"/>
      <c r="ES55" s="752"/>
      <c r="ET55" s="752"/>
      <c r="EU55" s="752"/>
      <c r="EV55" s="752"/>
      <c r="EW55" s="752"/>
      <c r="EX55" s="752"/>
      <c r="EY55" s="752"/>
      <c r="EZ55" s="752"/>
      <c r="FA55" s="752"/>
      <c r="FB55" s="752"/>
      <c r="FC55" s="752"/>
      <c r="FD55" s="752"/>
      <c r="FE55" s="752"/>
      <c r="FF55" s="752"/>
      <c r="FG55" s="752"/>
      <c r="FH55" s="752"/>
      <c r="FI55" s="752"/>
      <c r="FJ55" s="752"/>
      <c r="FK55" s="752"/>
      <c r="FL55" s="752"/>
      <c r="FM55" s="752"/>
      <c r="FN55" s="752"/>
      <c r="FO55" s="752"/>
      <c r="FP55" s="752"/>
      <c r="FQ55" s="752"/>
      <c r="FR55" s="752"/>
      <c r="FS55" s="752"/>
      <c r="FT55" s="752"/>
      <c r="FU55" s="752"/>
      <c r="FV55" s="752"/>
      <c r="FW55" s="752"/>
      <c r="FX55" s="752"/>
      <c r="FY55" s="752"/>
      <c r="FZ55" s="752"/>
      <c r="GA55" s="752"/>
      <c r="GB55" s="752"/>
      <c r="GC55" s="752"/>
      <c r="GD55" s="752"/>
      <c r="GE55" s="752"/>
      <c r="GF55" s="752"/>
      <c r="GG55" s="752"/>
      <c r="GH55" s="752"/>
      <c r="GI55" s="752"/>
      <c r="GJ55" s="752"/>
      <c r="GK55" s="752"/>
      <c r="GL55" s="752"/>
      <c r="GM55" s="752"/>
      <c r="GN55" s="752"/>
      <c r="GO55" s="752"/>
      <c r="GP55" s="752"/>
      <c r="GQ55" s="752"/>
      <c r="GR55" s="752"/>
      <c r="GS55" s="752"/>
      <c r="GT55" s="752"/>
      <c r="GU55" s="752"/>
      <c r="GV55" s="752"/>
      <c r="GW55" s="752"/>
      <c r="GX55" s="752"/>
      <c r="GY55" s="752"/>
      <c r="GZ55" s="752"/>
      <c r="HA55" s="752"/>
      <c r="HB55" s="752"/>
      <c r="HC55" s="752"/>
      <c r="HD55" s="752"/>
      <c r="HE55" s="752"/>
      <c r="HF55" s="752"/>
      <c r="HG55" s="752"/>
      <c r="HH55" s="752"/>
      <c r="HI55" s="752"/>
      <c r="HJ55" s="752"/>
      <c r="HK55" s="752"/>
      <c r="HL55" s="752"/>
      <c r="HM55" s="752"/>
      <c r="HN55" s="752"/>
      <c r="HO55" s="752"/>
      <c r="HP55" s="752"/>
      <c r="HQ55" s="752"/>
      <c r="HR55" s="752"/>
      <c r="HS55" s="752"/>
      <c r="HT55" s="752"/>
      <c r="HU55" s="752"/>
      <c r="HV55" s="752"/>
      <c r="HW55" s="752"/>
      <c r="HX55" s="752"/>
      <c r="HY55" s="752"/>
      <c r="HZ55" s="752"/>
      <c r="IA55" s="752"/>
      <c r="IB55" s="752"/>
      <c r="IC55" s="752"/>
      <c r="ID55" s="752"/>
      <c r="IE55" s="752"/>
      <c r="IF55" s="752"/>
      <c r="IG55" s="752"/>
      <c r="IH55" s="752"/>
      <c r="II55" s="752"/>
      <c r="IJ55" s="752"/>
      <c r="IK55" s="752"/>
      <c r="IL55" s="752"/>
      <c r="IM55" s="752"/>
      <c r="IN55" s="752"/>
      <c r="IO55" s="752"/>
      <c r="IP55" s="752"/>
      <c r="IQ55" s="752"/>
      <c r="IR55" s="752"/>
      <c r="IS55" s="752"/>
      <c r="IT55" s="752"/>
      <c r="IU55" s="752"/>
      <c r="IV55" s="752"/>
      <c r="IW55" s="752"/>
      <c r="IX55" s="752"/>
      <c r="IY55" s="752"/>
      <c r="IZ55" s="752"/>
      <c r="JA55" s="752"/>
      <c r="JB55" s="752"/>
      <c r="JC55" s="752"/>
      <c r="JD55" s="752"/>
    </row>
    <row r="56" spans="1:264" s="750" customFormat="1" ht="31.5" x14ac:dyDescent="0.2">
      <c r="A56" s="1010">
        <f t="shared" si="27"/>
        <v>11</v>
      </c>
      <c r="B56" s="5" t="s">
        <v>1192</v>
      </c>
      <c r="C56" s="629" t="s">
        <v>966</v>
      </c>
      <c r="D56" s="759"/>
      <c r="E56" s="759"/>
      <c r="F56" s="759">
        <v>0.55000000000000004</v>
      </c>
      <c r="G56" s="759"/>
      <c r="H56" s="759"/>
      <c r="I56" s="759">
        <v>0.55000000000000004</v>
      </c>
      <c r="J56" s="759"/>
      <c r="K56" s="759"/>
      <c r="L56" s="759">
        <v>0.55000000000000004</v>
      </c>
      <c r="M56" s="759"/>
      <c r="N56" s="759"/>
      <c r="O56" s="759">
        <v>0.55000000000000004</v>
      </c>
      <c r="P56" s="1162">
        <f t="shared" si="25"/>
        <v>1.6990000000000001</v>
      </c>
      <c r="Q56" s="759"/>
      <c r="R56" s="759"/>
      <c r="S56" s="759"/>
      <c r="T56" s="759"/>
      <c r="U56" s="759"/>
      <c r="V56" s="759"/>
      <c r="W56" s="898">
        <v>0.55000000000000004</v>
      </c>
      <c r="X56" s="759"/>
      <c r="Y56" s="759"/>
      <c r="Z56" s="898">
        <v>0.55000000000000004</v>
      </c>
      <c r="AA56" s="1181"/>
      <c r="AB56" s="1154"/>
      <c r="AC56" s="1154"/>
      <c r="AD56" s="1157"/>
      <c r="AE56" s="1157">
        <f t="shared" si="26"/>
        <v>0</v>
      </c>
      <c r="AF56" s="1157"/>
      <c r="AG56" s="1157">
        <v>1.6990000000000001</v>
      </c>
      <c r="AH56" s="1157"/>
      <c r="AI56" s="1157"/>
      <c r="AJ56" s="1157">
        <f t="shared" si="24"/>
        <v>1.6990000000000001</v>
      </c>
      <c r="AK56" s="828"/>
      <c r="AL56" s="828"/>
    </row>
    <row r="57" spans="1:264" s="750" customFormat="1" ht="31.5" x14ac:dyDescent="0.2">
      <c r="A57" s="1010">
        <f t="shared" si="27"/>
        <v>12</v>
      </c>
      <c r="B57" s="5" t="s">
        <v>1193</v>
      </c>
      <c r="C57" s="629" t="s">
        <v>966</v>
      </c>
      <c r="D57" s="902"/>
      <c r="E57" s="902"/>
      <c r="F57" s="759"/>
      <c r="G57" s="759">
        <v>1</v>
      </c>
      <c r="H57" s="759"/>
      <c r="I57" s="759">
        <v>1</v>
      </c>
      <c r="J57" s="759"/>
      <c r="K57" s="759"/>
      <c r="L57" s="759"/>
      <c r="M57" s="759">
        <v>1</v>
      </c>
      <c r="N57" s="759"/>
      <c r="O57" s="759">
        <v>1</v>
      </c>
      <c r="P57" s="1162">
        <f t="shared" si="25"/>
        <v>2.7629999999999999</v>
      </c>
      <c r="Q57" s="759"/>
      <c r="R57" s="759"/>
      <c r="S57" s="759"/>
      <c r="T57" s="759"/>
      <c r="U57" s="759"/>
      <c r="V57" s="759"/>
      <c r="W57" s="759"/>
      <c r="X57" s="759">
        <v>1</v>
      </c>
      <c r="Y57" s="759"/>
      <c r="Z57" s="759">
        <v>1</v>
      </c>
      <c r="AA57" s="1181"/>
      <c r="AB57" s="1154"/>
      <c r="AC57" s="1154"/>
      <c r="AD57" s="1157"/>
      <c r="AE57" s="1157">
        <f t="shared" si="26"/>
        <v>0</v>
      </c>
      <c r="AF57" s="1157"/>
      <c r="AG57" s="1157"/>
      <c r="AH57" s="1157">
        <v>2.7629999999999999</v>
      </c>
      <c r="AI57" s="1157"/>
      <c r="AJ57" s="1157">
        <f t="shared" si="24"/>
        <v>2.7629999999999999</v>
      </c>
      <c r="AK57" s="828"/>
      <c r="AL57" s="828"/>
    </row>
    <row r="58" spans="1:264" s="750" customFormat="1" ht="47.25" x14ac:dyDescent="0.2">
      <c r="A58" s="1010">
        <f t="shared" si="27"/>
        <v>13</v>
      </c>
      <c r="B58" s="737" t="s">
        <v>1194</v>
      </c>
      <c r="C58" s="629" t="s">
        <v>964</v>
      </c>
      <c r="D58" s="902"/>
      <c r="E58" s="902"/>
      <c r="F58" s="1323">
        <v>2</v>
      </c>
      <c r="G58" s="1323"/>
      <c r="H58" s="1323"/>
      <c r="I58" s="1323">
        <v>2</v>
      </c>
      <c r="J58" s="1323"/>
      <c r="K58" s="751"/>
      <c r="L58" s="751"/>
      <c r="M58" s="751"/>
      <c r="N58" s="751"/>
      <c r="O58" s="751"/>
      <c r="P58" s="1162"/>
      <c r="Q58" s="759"/>
      <c r="R58" s="759"/>
      <c r="S58" s="759"/>
      <c r="T58" s="759"/>
      <c r="U58" s="759"/>
      <c r="V58" s="759"/>
      <c r="W58" s="759">
        <v>2</v>
      </c>
      <c r="X58" s="759"/>
      <c r="Y58" s="759"/>
      <c r="Z58" s="759">
        <v>2</v>
      </c>
      <c r="AA58" s="1181"/>
      <c r="AB58" s="1154"/>
      <c r="AC58" s="1154"/>
      <c r="AD58" s="1157"/>
      <c r="AE58" s="1157">
        <f t="shared" si="26"/>
        <v>0</v>
      </c>
      <c r="AF58" s="1157"/>
      <c r="AG58" s="1157">
        <v>6.923</v>
      </c>
      <c r="AH58" s="1157"/>
      <c r="AI58" s="1157"/>
      <c r="AJ58" s="1157">
        <f t="shared" si="24"/>
        <v>6.923</v>
      </c>
      <c r="AK58" s="828"/>
      <c r="AL58" s="828"/>
    </row>
    <row r="59" spans="1:264" s="750" customFormat="1" ht="31.5" x14ac:dyDescent="0.2">
      <c r="A59" s="1010">
        <f t="shared" si="27"/>
        <v>14</v>
      </c>
      <c r="B59" s="5" t="s">
        <v>1201</v>
      </c>
      <c r="C59" s="629" t="s">
        <v>966</v>
      </c>
      <c r="D59" s="902"/>
      <c r="E59" s="902"/>
      <c r="F59" s="759">
        <v>0.5</v>
      </c>
      <c r="G59" s="759"/>
      <c r="H59" s="759"/>
      <c r="I59" s="759">
        <v>0.5</v>
      </c>
      <c r="J59" s="759"/>
      <c r="K59" s="759"/>
      <c r="L59" s="759"/>
      <c r="M59" s="759"/>
      <c r="N59" s="759"/>
      <c r="O59" s="759"/>
      <c r="P59" s="1162"/>
      <c r="Q59" s="759"/>
      <c r="R59" s="759"/>
      <c r="S59" s="759"/>
      <c r="T59" s="759"/>
      <c r="U59" s="759"/>
      <c r="V59" s="759"/>
      <c r="W59" s="759">
        <v>0.5</v>
      </c>
      <c r="X59" s="759"/>
      <c r="Y59" s="759"/>
      <c r="Z59" s="759">
        <v>0.5</v>
      </c>
      <c r="AA59" s="1181"/>
      <c r="AB59" s="1154"/>
      <c r="AC59" s="1154"/>
      <c r="AD59" s="1157"/>
      <c r="AE59" s="1157">
        <f t="shared" si="26"/>
        <v>0</v>
      </c>
      <c r="AF59" s="1157"/>
      <c r="AG59" s="1157">
        <v>5.9009999999999998</v>
      </c>
      <c r="AH59" s="1157"/>
      <c r="AI59" s="1157"/>
      <c r="AJ59" s="1157">
        <f t="shared" si="24"/>
        <v>5.9009999999999998</v>
      </c>
      <c r="AK59" s="828"/>
      <c r="AL59" s="828"/>
    </row>
    <row r="60" spans="1:264" s="750" customFormat="1" ht="47.25" x14ac:dyDescent="0.2">
      <c r="A60" s="1010">
        <f t="shared" si="27"/>
        <v>15</v>
      </c>
      <c r="B60" s="737" t="s">
        <v>1195</v>
      </c>
      <c r="C60" s="629" t="s">
        <v>964</v>
      </c>
      <c r="D60" s="902"/>
      <c r="E60" s="902"/>
      <c r="F60" s="759"/>
      <c r="G60" s="759">
        <v>3.2</v>
      </c>
      <c r="H60" s="759"/>
      <c r="I60" s="759">
        <v>3.2</v>
      </c>
      <c r="J60" s="759"/>
      <c r="K60" s="759"/>
      <c r="L60" s="759"/>
      <c r="M60" s="759"/>
      <c r="N60" s="759"/>
      <c r="O60" s="759"/>
      <c r="P60" s="1162"/>
      <c r="Q60" s="759"/>
      <c r="R60" s="759"/>
      <c r="S60" s="759"/>
      <c r="T60" s="759"/>
      <c r="U60" s="759"/>
      <c r="V60" s="759"/>
      <c r="W60" s="759"/>
      <c r="X60" s="759">
        <v>3.2</v>
      </c>
      <c r="Y60" s="759"/>
      <c r="Z60" s="1173">
        <v>3.2</v>
      </c>
      <c r="AA60" s="1181"/>
      <c r="AB60" s="1154"/>
      <c r="AC60" s="1154"/>
      <c r="AD60" s="1157"/>
      <c r="AE60" s="1157">
        <f t="shared" si="26"/>
        <v>0</v>
      </c>
      <c r="AF60" s="1157"/>
      <c r="AG60" s="1157"/>
      <c r="AH60" s="1157">
        <v>12.978</v>
      </c>
      <c r="AI60" s="1157"/>
      <c r="AJ60" s="1157">
        <f t="shared" si="24"/>
        <v>12.978</v>
      </c>
      <c r="AK60" s="828"/>
      <c r="AL60" s="828"/>
    </row>
    <row r="61" spans="1:264" s="750" customFormat="1" ht="47.25" x14ac:dyDescent="0.2">
      <c r="A61" s="1010">
        <f t="shared" si="27"/>
        <v>16</v>
      </c>
      <c r="B61" s="5" t="s">
        <v>1196</v>
      </c>
      <c r="C61" s="629" t="s">
        <v>966</v>
      </c>
      <c r="D61" s="902"/>
      <c r="E61" s="902"/>
      <c r="F61" s="759"/>
      <c r="G61" s="759">
        <v>0.5</v>
      </c>
      <c r="H61" s="759"/>
      <c r="I61" s="759">
        <v>0.5</v>
      </c>
      <c r="J61" s="759"/>
      <c r="K61" s="759"/>
      <c r="L61" s="759"/>
      <c r="M61" s="759"/>
      <c r="N61" s="759"/>
      <c r="O61" s="759"/>
      <c r="P61" s="1162"/>
      <c r="Q61" s="759"/>
      <c r="R61" s="759"/>
      <c r="S61" s="759"/>
      <c r="T61" s="759"/>
      <c r="U61" s="759"/>
      <c r="V61" s="759"/>
      <c r="W61" s="759"/>
      <c r="X61" s="759">
        <v>0.5</v>
      </c>
      <c r="Y61" s="759"/>
      <c r="Z61" s="1173">
        <v>0.5</v>
      </c>
      <c r="AA61" s="1181"/>
      <c r="AB61" s="1154"/>
      <c r="AC61" s="1154"/>
      <c r="AD61" s="1157"/>
      <c r="AE61" s="1157">
        <f t="shared" si="26"/>
        <v>0</v>
      </c>
      <c r="AF61" s="1157"/>
      <c r="AG61" s="1157"/>
      <c r="AH61" s="1157">
        <v>4.1109999999999998</v>
      </c>
      <c r="AI61" s="1157"/>
      <c r="AJ61" s="1157">
        <f t="shared" si="24"/>
        <v>4.1109999999999998</v>
      </c>
      <c r="AK61" s="828"/>
      <c r="AL61" s="828"/>
    </row>
    <row r="62" spans="1:264" s="750" customFormat="1" ht="47.25" x14ac:dyDescent="0.2">
      <c r="A62" s="1010">
        <f t="shared" si="27"/>
        <v>17</v>
      </c>
      <c r="B62" s="5" t="s">
        <v>1197</v>
      </c>
      <c r="C62" s="629" t="s">
        <v>964</v>
      </c>
      <c r="D62" s="902"/>
      <c r="E62" s="759">
        <v>2.5</v>
      </c>
      <c r="F62" s="759"/>
      <c r="G62" s="759"/>
      <c r="H62" s="759"/>
      <c r="I62" s="759">
        <v>2.5</v>
      </c>
      <c r="J62" s="759"/>
      <c r="K62" s="759"/>
      <c r="L62" s="759"/>
      <c r="M62" s="759"/>
      <c r="N62" s="759"/>
      <c r="O62" s="759"/>
      <c r="P62" s="1162"/>
      <c r="Q62" s="759"/>
      <c r="R62" s="759"/>
      <c r="S62" s="759"/>
      <c r="T62" s="759">
        <v>2.5</v>
      </c>
      <c r="U62" s="759">
        <v>2.5</v>
      </c>
      <c r="V62" s="759"/>
      <c r="W62" s="759"/>
      <c r="X62" s="759"/>
      <c r="Y62" s="759"/>
      <c r="Z62" s="759">
        <v>2.5</v>
      </c>
      <c r="AA62" s="1181"/>
      <c r="AB62" s="1154"/>
      <c r="AC62" s="1154"/>
      <c r="AD62" s="1157">
        <v>6.6349999999999998</v>
      </c>
      <c r="AE62" s="1157">
        <f t="shared" si="26"/>
        <v>6.6349999999999998</v>
      </c>
      <c r="AF62" s="1157"/>
      <c r="AG62" s="1157"/>
      <c r="AH62" s="1157"/>
      <c r="AI62" s="1157"/>
      <c r="AJ62" s="1157">
        <f t="shared" si="24"/>
        <v>6.6349999999999998</v>
      </c>
      <c r="AK62" s="828"/>
      <c r="AL62" s="828"/>
    </row>
    <row r="63" spans="1:264" s="750" customFormat="1" ht="31.5" x14ac:dyDescent="0.2">
      <c r="A63" s="1010">
        <f t="shared" si="27"/>
        <v>18</v>
      </c>
      <c r="B63" s="5" t="s">
        <v>1198</v>
      </c>
      <c r="C63" s="629" t="s">
        <v>966</v>
      </c>
      <c r="D63" s="902"/>
      <c r="E63" s="759">
        <v>0.5</v>
      </c>
      <c r="F63" s="759"/>
      <c r="G63" s="759"/>
      <c r="H63" s="759"/>
      <c r="I63" s="759">
        <v>0.5</v>
      </c>
      <c r="J63" s="759"/>
      <c r="K63" s="759"/>
      <c r="L63" s="759"/>
      <c r="M63" s="759"/>
      <c r="N63" s="759"/>
      <c r="O63" s="759"/>
      <c r="P63" s="1162"/>
      <c r="Q63" s="759"/>
      <c r="R63" s="759"/>
      <c r="S63" s="759"/>
      <c r="T63" s="759">
        <v>0.5</v>
      </c>
      <c r="U63" s="759">
        <v>0.5</v>
      </c>
      <c r="V63" s="759"/>
      <c r="W63" s="759"/>
      <c r="X63" s="759"/>
      <c r="Y63" s="759"/>
      <c r="Z63" s="759">
        <v>0.5</v>
      </c>
      <c r="AA63" s="1181"/>
      <c r="AB63" s="1154"/>
      <c r="AC63" s="1154"/>
      <c r="AD63" s="1157">
        <v>1.4139999999999999</v>
      </c>
      <c r="AE63" s="1157">
        <f t="shared" si="26"/>
        <v>1.4139999999999999</v>
      </c>
      <c r="AF63" s="1157"/>
      <c r="AG63" s="1157"/>
      <c r="AH63" s="1157"/>
      <c r="AI63" s="1157"/>
      <c r="AJ63" s="1157">
        <f t="shared" si="24"/>
        <v>1.4139999999999999</v>
      </c>
      <c r="AK63" s="828"/>
      <c r="AL63" s="828"/>
    </row>
    <row r="64" spans="1:264" s="750" customFormat="1" ht="27" customHeight="1" x14ac:dyDescent="0.2">
      <c r="A64" s="1010">
        <f t="shared" si="27"/>
        <v>19</v>
      </c>
      <c r="B64" s="5" t="s">
        <v>1199</v>
      </c>
      <c r="C64" s="629" t="s">
        <v>966</v>
      </c>
      <c r="D64" s="759"/>
      <c r="E64" s="759">
        <v>1.5</v>
      </c>
      <c r="F64" s="759"/>
      <c r="G64" s="759"/>
      <c r="H64" s="759"/>
      <c r="I64" s="759">
        <v>1.5</v>
      </c>
      <c r="J64" s="896"/>
      <c r="K64" s="895"/>
      <c r="L64" s="895"/>
      <c r="M64" s="759"/>
      <c r="N64" s="896"/>
      <c r="O64" s="759"/>
      <c r="P64" s="1162">
        <f t="shared" si="25"/>
        <v>4.242</v>
      </c>
      <c r="Q64" s="896"/>
      <c r="R64" s="896"/>
      <c r="S64" s="896"/>
      <c r="T64" s="896">
        <v>1.5</v>
      </c>
      <c r="U64" s="896">
        <v>1.5</v>
      </c>
      <c r="V64" s="896"/>
      <c r="W64" s="896"/>
      <c r="X64" s="759"/>
      <c r="Y64" s="896"/>
      <c r="Z64" s="896">
        <v>1.5</v>
      </c>
      <c r="AA64" s="1178"/>
      <c r="AB64" s="1154"/>
      <c r="AC64" s="1154"/>
      <c r="AD64" s="1157">
        <v>4.242</v>
      </c>
      <c r="AE64" s="1157">
        <f t="shared" si="26"/>
        <v>4.242</v>
      </c>
      <c r="AF64" s="1157"/>
      <c r="AG64" s="1157"/>
      <c r="AH64" s="1157"/>
      <c r="AI64" s="1157"/>
      <c r="AJ64" s="1157">
        <f t="shared" si="24"/>
        <v>4.242</v>
      </c>
      <c r="AK64" s="828"/>
      <c r="AL64" s="828"/>
    </row>
    <row r="65" spans="1:38" s="750" customFormat="1" ht="18.75" x14ac:dyDescent="0.2">
      <c r="A65" s="1041" t="s">
        <v>899</v>
      </c>
      <c r="B65" s="1049" t="s">
        <v>709</v>
      </c>
      <c r="C65" s="903"/>
      <c r="D65" s="759"/>
      <c r="E65" s="759"/>
      <c r="F65" s="759"/>
      <c r="G65" s="759"/>
      <c r="H65" s="759"/>
      <c r="I65" s="895"/>
      <c r="J65" s="896"/>
      <c r="K65" s="903"/>
      <c r="L65" s="903"/>
      <c r="M65" s="899"/>
      <c r="N65" s="899"/>
      <c r="O65" s="903"/>
      <c r="P65" s="1160">
        <f>SUM(P66:P69)</f>
        <v>5.8120000000000003</v>
      </c>
      <c r="Q65" s="899"/>
      <c r="R65" s="899"/>
      <c r="S65" s="899"/>
      <c r="T65" s="899"/>
      <c r="U65" s="899"/>
      <c r="V65" s="899"/>
      <c r="W65" s="899"/>
      <c r="X65" s="899"/>
      <c r="Y65" s="899"/>
      <c r="Z65" s="1174"/>
      <c r="AA65" s="1183">
        <f t="shared" ref="AA65:AI65" si="28">SUM(AA66:AA69)</f>
        <v>0</v>
      </c>
      <c r="AB65" s="1163">
        <f t="shared" si="28"/>
        <v>0</v>
      </c>
      <c r="AC65" s="1163">
        <f t="shared" si="28"/>
        <v>0</v>
      </c>
      <c r="AD65" s="1163">
        <f t="shared" si="28"/>
        <v>0</v>
      </c>
      <c r="AE65" s="1163">
        <f t="shared" si="28"/>
        <v>0</v>
      </c>
      <c r="AF65" s="1163">
        <f t="shared" si="28"/>
        <v>2.488</v>
      </c>
      <c r="AG65" s="1163">
        <f t="shared" si="28"/>
        <v>0.52700000000000002</v>
      </c>
      <c r="AH65" s="1163">
        <f t="shared" si="28"/>
        <v>0</v>
      </c>
      <c r="AI65" s="1163">
        <f t="shared" si="28"/>
        <v>2.7970000000000002</v>
      </c>
      <c r="AJ65" s="1163">
        <f>SUM(AE65:AI65)</f>
        <v>5.8120000000000003</v>
      </c>
      <c r="AK65" s="828"/>
      <c r="AL65" s="828"/>
    </row>
    <row r="66" spans="1:38" s="750" customFormat="1" ht="31.5" x14ac:dyDescent="0.2">
      <c r="A66" s="1285" t="s">
        <v>571</v>
      </c>
      <c r="B66" s="737" t="s">
        <v>1001</v>
      </c>
      <c r="C66" s="903"/>
      <c r="D66" s="759"/>
      <c r="E66" s="759"/>
      <c r="F66" s="759"/>
      <c r="G66" s="759"/>
      <c r="H66" s="759"/>
      <c r="I66" s="903"/>
      <c r="J66" s="899"/>
      <c r="K66" s="903"/>
      <c r="L66" s="903"/>
      <c r="M66" s="899"/>
      <c r="N66" s="899"/>
      <c r="O66" s="903"/>
      <c r="P66" s="1162">
        <f t="shared" si="25"/>
        <v>0.24199999999999999</v>
      </c>
      <c r="Q66" s="899"/>
      <c r="R66" s="899"/>
      <c r="S66" s="899"/>
      <c r="T66" s="899"/>
      <c r="U66" s="899"/>
      <c r="V66" s="899"/>
      <c r="W66" s="899"/>
      <c r="X66" s="899"/>
      <c r="Y66" s="899"/>
      <c r="Z66" s="1174"/>
      <c r="AA66" s="1182"/>
      <c r="AB66" s="1161"/>
      <c r="AC66" s="1162"/>
      <c r="AD66" s="1162"/>
      <c r="AE66" s="1157">
        <f t="shared" si="26"/>
        <v>0</v>
      </c>
      <c r="AF66" s="1161">
        <v>0.24199999999999999</v>
      </c>
      <c r="AG66" s="1161"/>
      <c r="AH66" s="1161"/>
      <c r="AI66" s="1161"/>
      <c r="AJ66" s="1162">
        <f>SUM(AE66:AI66)</f>
        <v>0.24199999999999999</v>
      </c>
      <c r="AK66" s="828"/>
      <c r="AL66" s="828"/>
    </row>
    <row r="67" spans="1:38" s="750" customFormat="1" ht="31.5" x14ac:dyDescent="0.2">
      <c r="A67" s="1285" t="s">
        <v>572</v>
      </c>
      <c r="B67" s="737" t="s">
        <v>1000</v>
      </c>
      <c r="C67" s="903"/>
      <c r="D67" s="759"/>
      <c r="E67" s="759"/>
      <c r="F67" s="759"/>
      <c r="G67" s="759"/>
      <c r="H67" s="759"/>
      <c r="I67" s="903"/>
      <c r="J67" s="899"/>
      <c r="K67" s="903"/>
      <c r="L67" s="903"/>
      <c r="M67" s="899"/>
      <c r="N67" s="899"/>
      <c r="O67" s="903"/>
      <c r="P67" s="1162">
        <f t="shared" si="25"/>
        <v>2.246</v>
      </c>
      <c r="Q67" s="899"/>
      <c r="R67" s="899"/>
      <c r="S67" s="899"/>
      <c r="T67" s="899"/>
      <c r="U67" s="899"/>
      <c r="V67" s="899"/>
      <c r="W67" s="899"/>
      <c r="X67" s="899"/>
      <c r="Y67" s="899"/>
      <c r="Z67" s="1174"/>
      <c r="AA67" s="1182"/>
      <c r="AB67" s="1161"/>
      <c r="AC67" s="1162"/>
      <c r="AD67" s="1162"/>
      <c r="AE67" s="1157">
        <f t="shared" si="26"/>
        <v>0</v>
      </c>
      <c r="AF67" s="1161">
        <v>2.246</v>
      </c>
      <c r="AG67" s="1161"/>
      <c r="AH67" s="1161"/>
      <c r="AI67" s="1161"/>
      <c r="AJ67" s="1162">
        <f t="shared" ref="AJ67:AJ69" si="29">SUM(AE67:AI67)</f>
        <v>2.246</v>
      </c>
      <c r="AK67" s="828"/>
      <c r="AL67" s="828"/>
    </row>
    <row r="68" spans="1:38" s="750" customFormat="1" ht="15.75" x14ac:dyDescent="0.2">
      <c r="A68" s="1285" t="s">
        <v>899</v>
      </c>
      <c r="B68" s="737" t="s">
        <v>957</v>
      </c>
      <c r="C68" s="903"/>
      <c r="D68" s="759"/>
      <c r="E68" s="759"/>
      <c r="F68" s="759"/>
      <c r="G68" s="759"/>
      <c r="H68" s="759"/>
      <c r="I68" s="903"/>
      <c r="J68" s="899"/>
      <c r="K68" s="903"/>
      <c r="L68" s="903"/>
      <c r="M68" s="899"/>
      <c r="N68" s="899"/>
      <c r="O68" s="903"/>
      <c r="P68" s="1162">
        <f t="shared" si="25"/>
        <v>2.7970000000000002</v>
      </c>
      <c r="Q68" s="899"/>
      <c r="R68" s="899"/>
      <c r="S68" s="899"/>
      <c r="T68" s="899"/>
      <c r="U68" s="899"/>
      <c r="V68" s="899"/>
      <c r="W68" s="899"/>
      <c r="X68" s="899"/>
      <c r="Y68" s="899"/>
      <c r="Z68" s="1174"/>
      <c r="AA68" s="1182"/>
      <c r="AB68" s="1161"/>
      <c r="AC68" s="1162"/>
      <c r="AD68" s="1162"/>
      <c r="AE68" s="1157">
        <f t="shared" si="26"/>
        <v>0</v>
      </c>
      <c r="AF68" s="1161"/>
      <c r="AG68" s="1161"/>
      <c r="AH68" s="1161"/>
      <c r="AI68" s="1161">
        <v>2.7970000000000002</v>
      </c>
      <c r="AJ68" s="1162">
        <f t="shared" si="29"/>
        <v>2.7970000000000002</v>
      </c>
      <c r="AK68" s="828"/>
      <c r="AL68" s="828"/>
    </row>
    <row r="69" spans="1:38" s="750" customFormat="1" ht="15.75" x14ac:dyDescent="0.2">
      <c r="A69" s="1285" t="s">
        <v>901</v>
      </c>
      <c r="B69" s="737" t="s">
        <v>958</v>
      </c>
      <c r="C69" s="903"/>
      <c r="D69" s="759"/>
      <c r="E69" s="759"/>
      <c r="F69" s="759"/>
      <c r="G69" s="759"/>
      <c r="H69" s="759"/>
      <c r="I69" s="903"/>
      <c r="J69" s="899"/>
      <c r="K69" s="903"/>
      <c r="L69" s="903"/>
      <c r="M69" s="899"/>
      <c r="N69" s="899"/>
      <c r="O69" s="903"/>
      <c r="P69" s="1162">
        <f t="shared" si="25"/>
        <v>0.52700000000000002</v>
      </c>
      <c r="Q69" s="899"/>
      <c r="R69" s="899"/>
      <c r="S69" s="899"/>
      <c r="T69" s="899"/>
      <c r="U69" s="899"/>
      <c r="V69" s="899"/>
      <c r="W69" s="899"/>
      <c r="X69" s="899"/>
      <c r="Y69" s="899"/>
      <c r="Z69" s="1174"/>
      <c r="AA69" s="1182"/>
      <c r="AB69" s="1161"/>
      <c r="AC69" s="1162"/>
      <c r="AD69" s="1162"/>
      <c r="AE69" s="1157">
        <f t="shared" si="26"/>
        <v>0</v>
      </c>
      <c r="AF69" s="1161"/>
      <c r="AG69" s="1161">
        <v>0.52700000000000002</v>
      </c>
      <c r="AH69" s="1161"/>
      <c r="AI69" s="1161"/>
      <c r="AJ69" s="1162">
        <f t="shared" si="29"/>
        <v>0.52700000000000002</v>
      </c>
      <c r="AK69" s="828"/>
      <c r="AL69" s="828"/>
    </row>
    <row r="70" spans="1:38" s="750" customFormat="1" x14ac:dyDescent="0.2">
      <c r="A70" s="1043"/>
      <c r="B70" s="1044"/>
      <c r="C70" s="1045"/>
      <c r="D70" s="1046"/>
      <c r="E70" s="1046"/>
      <c r="F70" s="1046"/>
      <c r="G70" s="1046"/>
      <c r="H70" s="1046"/>
      <c r="I70" s="1045"/>
      <c r="J70" s="1047"/>
      <c r="K70" s="1045"/>
      <c r="L70" s="1045"/>
      <c r="M70" s="1047"/>
      <c r="N70" s="1047"/>
      <c r="O70" s="1045"/>
      <c r="P70" s="1045"/>
      <c r="Q70" s="1047"/>
      <c r="R70" s="1047"/>
      <c r="S70" s="1047"/>
      <c r="T70" s="1047"/>
      <c r="U70" s="1047"/>
      <c r="V70" s="1047"/>
      <c r="W70" s="1047"/>
      <c r="X70" s="1047"/>
      <c r="Y70" s="1047"/>
      <c r="Z70" s="1047"/>
      <c r="AA70" s="1045"/>
      <c r="AB70" s="1045"/>
      <c r="AC70" s="1048"/>
      <c r="AD70" s="1048"/>
      <c r="AE70" s="1048"/>
      <c r="AF70" s="1045"/>
      <c r="AG70" s="1045"/>
      <c r="AH70" s="1045"/>
      <c r="AI70" s="1045"/>
      <c r="AJ70" s="1045"/>
      <c r="AK70" s="828"/>
      <c r="AL70" s="828"/>
    </row>
    <row r="71" spans="1:38" s="750" customFormat="1" x14ac:dyDescent="0.2">
      <c r="A71" s="1043"/>
      <c r="B71" s="904"/>
      <c r="C71" s="1045"/>
      <c r="D71" s="1046"/>
      <c r="E71" s="1046"/>
      <c r="F71" s="1046"/>
      <c r="G71" s="1046"/>
      <c r="H71" s="1046"/>
      <c r="I71" s="1045"/>
      <c r="J71" s="1047"/>
      <c r="K71" s="1045"/>
      <c r="L71" s="1045"/>
      <c r="M71" s="1047"/>
      <c r="N71" s="1047"/>
      <c r="O71" s="1045"/>
      <c r="P71" s="1045"/>
      <c r="Q71" s="1047"/>
      <c r="R71" s="1047"/>
      <c r="S71" s="1047"/>
      <c r="T71" s="1047"/>
      <c r="U71" s="1047"/>
      <c r="V71" s="1047"/>
      <c r="W71" s="1047"/>
      <c r="X71" s="1047"/>
      <c r="Y71" s="1047"/>
      <c r="Z71" s="1047"/>
      <c r="AA71" s="1045"/>
      <c r="AB71" s="1045"/>
      <c r="AC71" s="1048"/>
      <c r="AD71" s="1048"/>
      <c r="AE71" s="1048"/>
      <c r="AF71" s="1045"/>
      <c r="AG71" s="1045"/>
      <c r="AH71" s="1045"/>
      <c r="AI71" s="1045"/>
      <c r="AJ71" s="1045"/>
      <c r="AK71" s="828"/>
      <c r="AL71" s="828"/>
    </row>
    <row r="72" spans="1:38" s="750" customFormat="1" x14ac:dyDescent="0.2">
      <c r="A72" s="1043"/>
      <c r="B72" s="905" t="s">
        <v>1002</v>
      </c>
      <c r="C72" s="1045"/>
      <c r="D72" s="1046"/>
      <c r="E72" s="1046"/>
      <c r="F72" s="1046"/>
      <c r="G72" s="1046"/>
      <c r="H72" s="1046"/>
      <c r="I72" s="1045"/>
      <c r="J72" s="1047"/>
      <c r="K72" s="1045"/>
      <c r="L72" s="1045"/>
      <c r="M72" s="1047"/>
      <c r="N72" s="1047"/>
      <c r="O72" s="1045"/>
      <c r="P72" s="1045"/>
      <c r="Q72" s="1047"/>
      <c r="R72" s="1047"/>
      <c r="S72" s="1047"/>
      <c r="T72" s="1047"/>
      <c r="U72" s="1047"/>
      <c r="V72" s="1047"/>
      <c r="W72" s="1047"/>
      <c r="X72" s="1047"/>
      <c r="Y72" s="1047"/>
      <c r="Z72" s="1047"/>
      <c r="AA72" s="1045"/>
      <c r="AB72" s="1045"/>
      <c r="AC72" s="1048"/>
      <c r="AD72" s="1048"/>
      <c r="AE72" s="1048"/>
      <c r="AF72" s="1045"/>
      <c r="AG72" s="1045"/>
      <c r="AH72" s="1045"/>
      <c r="AI72" s="1045"/>
      <c r="AJ72" s="1045"/>
      <c r="AK72" s="828"/>
      <c r="AL72" s="828"/>
    </row>
    <row r="73" spans="1:38" s="750" customFormat="1" x14ac:dyDescent="0.2">
      <c r="A73" s="1043"/>
      <c r="B73" s="919" t="s">
        <v>1003</v>
      </c>
      <c r="C73" s="1045"/>
      <c r="D73" s="1046"/>
      <c r="E73" s="1046"/>
      <c r="F73" s="1046"/>
      <c r="G73" s="1046"/>
      <c r="H73" s="1046"/>
      <c r="I73" s="1045"/>
      <c r="J73" s="1047"/>
      <c r="K73" s="1045"/>
      <c r="L73" s="1045"/>
      <c r="M73" s="1047"/>
      <c r="N73" s="1047"/>
      <c r="O73" s="1045"/>
      <c r="P73" s="1045"/>
      <c r="Q73" s="1047"/>
      <c r="R73" s="1047"/>
      <c r="S73" s="1047"/>
      <c r="T73" s="1047"/>
      <c r="U73" s="1047"/>
      <c r="V73" s="1047"/>
      <c r="W73" s="1047"/>
      <c r="X73" s="1047"/>
      <c r="Y73" s="1047"/>
      <c r="Z73" s="1047"/>
      <c r="AA73" s="1045"/>
      <c r="AB73" s="1045"/>
      <c r="AC73" s="1048"/>
      <c r="AD73" s="1048"/>
      <c r="AE73" s="1048"/>
      <c r="AF73" s="1045"/>
      <c r="AG73" s="1045"/>
      <c r="AH73" s="1045"/>
      <c r="AI73" s="1045"/>
      <c r="AJ73" s="1045"/>
      <c r="AK73" s="828"/>
      <c r="AL73" s="828"/>
    </row>
    <row r="74" spans="1:38" s="750" customFormat="1" x14ac:dyDescent="0.2">
      <c r="A74" s="1043"/>
      <c r="B74" s="905" t="s">
        <v>1004</v>
      </c>
      <c r="C74" s="1045"/>
      <c r="D74" s="1046"/>
      <c r="E74" s="1046"/>
      <c r="F74" s="1046"/>
      <c r="G74" s="1046"/>
      <c r="H74" s="1046"/>
      <c r="I74" s="1045"/>
      <c r="J74" s="1047"/>
      <c r="K74" s="1045"/>
      <c r="L74" s="1045"/>
      <c r="M74" s="1047"/>
      <c r="N74" s="1047"/>
      <c r="O74" s="1045"/>
      <c r="P74" s="1045"/>
      <c r="Q74" s="1047"/>
      <c r="R74" s="1047"/>
      <c r="S74" s="1047"/>
      <c r="T74" s="1047"/>
      <c r="U74" s="1047"/>
      <c r="V74" s="1047"/>
      <c r="W74" s="1047"/>
      <c r="X74" s="1047"/>
      <c r="Y74" s="1047"/>
      <c r="Z74" s="1047"/>
      <c r="AA74" s="1045"/>
      <c r="AB74" s="1045"/>
      <c r="AC74" s="1048"/>
      <c r="AD74" s="1048"/>
      <c r="AE74" s="1048"/>
      <c r="AF74" s="1045"/>
      <c r="AG74" s="1045"/>
      <c r="AH74" s="1045"/>
      <c r="AI74" s="1045"/>
      <c r="AJ74" s="1045"/>
      <c r="AK74" s="828"/>
      <c r="AL74" s="828"/>
    </row>
    <row r="75" spans="1:38" s="750" customFormat="1" x14ac:dyDescent="0.25">
      <c r="A75" s="628"/>
      <c r="B75" s="905" t="s">
        <v>1005</v>
      </c>
      <c r="C75" s="626"/>
      <c r="D75" s="904"/>
      <c r="E75" s="904"/>
      <c r="F75" s="904"/>
      <c r="G75" s="904"/>
      <c r="H75" s="904"/>
      <c r="I75" s="626"/>
      <c r="J75" s="904"/>
      <c r="K75" s="626"/>
      <c r="L75" s="626"/>
      <c r="M75" s="904"/>
      <c r="N75" s="904"/>
      <c r="O75" s="626"/>
      <c r="P75" s="626"/>
      <c r="Q75" s="904"/>
      <c r="R75" s="904"/>
      <c r="S75" s="904"/>
      <c r="T75" s="904"/>
      <c r="U75" s="904"/>
      <c r="V75" s="904"/>
      <c r="W75" s="904"/>
      <c r="X75" s="904"/>
      <c r="Y75" s="904"/>
      <c r="Z75" s="904"/>
      <c r="AA75" s="626"/>
      <c r="AB75" s="626"/>
      <c r="AC75" s="626"/>
      <c r="AD75" s="626"/>
      <c r="AE75" s="626"/>
      <c r="AF75" s="626"/>
      <c r="AG75" s="626"/>
      <c r="AH75" s="626"/>
      <c r="AI75" s="626"/>
      <c r="AJ75" s="626"/>
      <c r="AK75" s="828"/>
      <c r="AL75" s="828"/>
    </row>
    <row r="76" spans="1:38" s="750" customFormat="1" x14ac:dyDescent="0.25">
      <c r="A76" s="628"/>
      <c r="B76" s="626"/>
      <c r="C76" s="626"/>
      <c r="D76" s="904"/>
      <c r="E76" s="904"/>
      <c r="F76" s="904"/>
      <c r="G76" s="904"/>
      <c r="H76" s="904"/>
      <c r="I76" s="626"/>
      <c r="J76" s="904"/>
      <c r="K76" s="626"/>
      <c r="L76" s="626"/>
      <c r="M76" s="904"/>
      <c r="N76" s="904"/>
      <c r="O76" s="626"/>
      <c r="P76" s="626"/>
      <c r="Q76" s="904"/>
      <c r="R76" s="904"/>
      <c r="S76" s="904"/>
      <c r="T76" s="904"/>
      <c r="U76" s="904"/>
      <c r="V76" s="904"/>
      <c r="W76" s="904"/>
      <c r="X76" s="904"/>
      <c r="Y76" s="904"/>
      <c r="Z76" s="904"/>
      <c r="AA76" s="626"/>
      <c r="AB76" s="626"/>
      <c r="AC76" s="626"/>
      <c r="AD76" s="626"/>
      <c r="AE76" s="626"/>
      <c r="AF76" s="626"/>
      <c r="AG76" s="626"/>
      <c r="AH76" s="626"/>
      <c r="AI76" s="626"/>
      <c r="AJ76" s="626"/>
      <c r="AK76" s="828"/>
      <c r="AL76" s="828"/>
    </row>
    <row r="77" spans="1:38" s="750" customFormat="1" x14ac:dyDescent="0.25">
      <c r="A77" s="628"/>
      <c r="B77" s="626"/>
      <c r="C77" s="919"/>
      <c r="D77" s="919"/>
      <c r="E77" s="919"/>
      <c r="F77" s="919"/>
      <c r="G77" s="919"/>
      <c r="H77" s="919"/>
      <c r="I77" s="919"/>
      <c r="J77" s="919"/>
      <c r="K77" s="919"/>
      <c r="L77" s="919"/>
      <c r="M77" s="919"/>
      <c r="N77" s="919"/>
      <c r="O77" s="919"/>
      <c r="P77" s="919"/>
      <c r="Q77" s="919"/>
      <c r="R77" s="919"/>
      <c r="S77" s="919"/>
      <c r="T77" s="919"/>
      <c r="U77" s="919"/>
      <c r="V77" s="919"/>
      <c r="W77" s="919"/>
      <c r="X77" s="919"/>
      <c r="Y77" s="919"/>
      <c r="Z77" s="919"/>
      <c r="AA77" s="919"/>
      <c r="AB77" s="919"/>
      <c r="AC77" s="919"/>
      <c r="AD77" s="626"/>
      <c r="AE77" s="626"/>
      <c r="AF77" s="626"/>
      <c r="AG77" s="626"/>
      <c r="AH77" s="626"/>
      <c r="AI77" s="626"/>
      <c r="AJ77" s="626"/>
      <c r="AK77" s="828"/>
      <c r="AL77" s="828"/>
    </row>
    <row r="78" spans="1:38" s="750" customFormat="1" x14ac:dyDescent="0.25">
      <c r="A78" s="628"/>
      <c r="B78" s="626"/>
      <c r="C78" s="626"/>
      <c r="D78" s="904"/>
      <c r="E78" s="904"/>
      <c r="F78" s="904"/>
      <c r="G78" s="904"/>
      <c r="H78" s="904"/>
      <c r="I78" s="626"/>
      <c r="J78" s="904"/>
      <c r="K78" s="626"/>
      <c r="L78" s="626"/>
      <c r="M78" s="904"/>
      <c r="N78" s="904"/>
      <c r="O78" s="626"/>
      <c r="P78" s="626"/>
      <c r="Q78" s="904"/>
      <c r="R78" s="904"/>
      <c r="S78" s="904"/>
      <c r="T78" s="904"/>
      <c r="U78" s="904"/>
      <c r="V78" s="904"/>
      <c r="W78" s="904"/>
      <c r="X78" s="904"/>
      <c r="Y78" s="904"/>
      <c r="Z78" s="904"/>
      <c r="AA78" s="626"/>
      <c r="AB78" s="626"/>
      <c r="AC78" s="626"/>
      <c r="AD78" s="626"/>
      <c r="AE78" s="626"/>
      <c r="AF78" s="626"/>
      <c r="AG78" s="626"/>
      <c r="AH78" s="626"/>
      <c r="AI78" s="626"/>
      <c r="AJ78" s="626"/>
      <c r="AK78" s="828"/>
      <c r="AL78" s="828"/>
    </row>
    <row r="79" spans="1:38" s="750" customFormat="1" x14ac:dyDescent="0.25">
      <c r="A79" s="628"/>
      <c r="B79" s="626"/>
      <c r="C79" s="626"/>
      <c r="D79" s="904"/>
      <c r="E79" s="904"/>
      <c r="F79" s="904"/>
      <c r="G79" s="904"/>
      <c r="H79" s="904"/>
      <c r="I79" s="626"/>
      <c r="J79" s="904"/>
      <c r="K79" s="626"/>
      <c r="L79" s="626"/>
      <c r="M79" s="904"/>
      <c r="N79" s="904"/>
      <c r="O79" s="626"/>
      <c r="P79" s="626"/>
      <c r="Q79" s="904"/>
      <c r="R79" s="904"/>
      <c r="S79" s="904"/>
      <c r="T79" s="904"/>
      <c r="U79" s="904"/>
      <c r="V79" s="904"/>
      <c r="W79" s="904"/>
      <c r="X79" s="904"/>
      <c r="Y79" s="904"/>
      <c r="Z79" s="904"/>
      <c r="AA79" s="626"/>
      <c r="AB79" s="626"/>
      <c r="AC79" s="626"/>
      <c r="AD79" s="626"/>
      <c r="AE79" s="626"/>
      <c r="AF79" s="626"/>
      <c r="AG79" s="626"/>
      <c r="AH79" s="626"/>
      <c r="AI79" s="626"/>
      <c r="AJ79" s="626"/>
      <c r="AK79" s="828"/>
      <c r="AL79" s="828"/>
    </row>
    <row r="80" spans="1:38" s="750" customFormat="1" x14ac:dyDescent="0.25">
      <c r="A80" s="628"/>
      <c r="B80" s="626"/>
      <c r="C80" s="626"/>
      <c r="D80" s="904"/>
      <c r="E80" s="904"/>
      <c r="F80" s="904"/>
      <c r="G80" s="904"/>
      <c r="H80" s="904"/>
      <c r="I80" s="626"/>
      <c r="J80" s="904"/>
      <c r="K80" s="626"/>
      <c r="L80" s="626"/>
      <c r="M80" s="904"/>
      <c r="N80" s="904"/>
      <c r="O80" s="626"/>
      <c r="P80" s="626"/>
      <c r="Q80" s="904"/>
      <c r="R80" s="904"/>
      <c r="S80" s="904"/>
      <c r="T80" s="904"/>
      <c r="U80" s="904"/>
      <c r="V80" s="904"/>
      <c r="W80" s="904"/>
      <c r="X80" s="904"/>
      <c r="Y80" s="904"/>
      <c r="Z80" s="904"/>
      <c r="AA80" s="626"/>
      <c r="AB80" s="626"/>
      <c r="AC80" s="626"/>
      <c r="AD80" s="626"/>
      <c r="AE80" s="626"/>
      <c r="AF80" s="626"/>
      <c r="AG80" s="626"/>
      <c r="AH80" s="626"/>
      <c r="AI80" s="626"/>
      <c r="AJ80" s="626"/>
      <c r="AK80" s="828"/>
      <c r="AL80" s="828"/>
    </row>
    <row r="81" spans="1:38" s="750" customFormat="1" x14ac:dyDescent="0.25">
      <c r="A81" s="628"/>
      <c r="B81" s="626"/>
      <c r="C81" s="626"/>
      <c r="D81" s="904"/>
      <c r="E81" s="904"/>
      <c r="F81" s="904"/>
      <c r="G81" s="906"/>
      <c r="H81" s="906"/>
      <c r="I81" s="907"/>
      <c r="J81" s="906"/>
      <c r="K81" s="908"/>
      <c r="L81" s="909"/>
      <c r="M81" s="910"/>
      <c r="N81" s="910"/>
      <c r="O81" s="909"/>
      <c r="P81" s="909"/>
      <c r="Q81" s="904"/>
      <c r="R81" s="904"/>
      <c r="S81" s="904"/>
      <c r="T81" s="904"/>
      <c r="U81" s="904"/>
      <c r="V81" s="904"/>
      <c r="W81" s="904"/>
      <c r="X81" s="904"/>
      <c r="Y81" s="904"/>
      <c r="Z81" s="904"/>
      <c r="AA81" s="626"/>
      <c r="AB81" s="626"/>
      <c r="AC81" s="626"/>
      <c r="AD81" s="626"/>
      <c r="AE81" s="626"/>
      <c r="AF81" s="626"/>
      <c r="AG81" s="626"/>
      <c r="AH81" s="626"/>
      <c r="AI81" s="626"/>
      <c r="AJ81" s="626"/>
      <c r="AK81" s="828"/>
      <c r="AL81" s="828"/>
    </row>
    <row r="82" spans="1:38" x14ac:dyDescent="0.25">
      <c r="B82" s="626"/>
      <c r="C82" s="626"/>
      <c r="D82" s="904"/>
      <c r="E82" s="904"/>
      <c r="F82" s="904"/>
      <c r="G82" s="904"/>
      <c r="H82" s="904"/>
      <c r="I82" s="626"/>
      <c r="J82" s="904"/>
      <c r="K82" s="626"/>
      <c r="L82" s="626"/>
      <c r="M82" s="904"/>
      <c r="N82" s="904"/>
      <c r="O82" s="626"/>
      <c r="P82" s="626"/>
      <c r="Q82" s="904"/>
      <c r="R82" s="904"/>
      <c r="S82" s="904"/>
      <c r="T82" s="904"/>
      <c r="U82" s="904"/>
      <c r="V82" s="904"/>
      <c r="W82" s="904"/>
      <c r="X82" s="904"/>
      <c r="Y82" s="904"/>
      <c r="Z82" s="904"/>
      <c r="AA82" s="626"/>
      <c r="AB82" s="626"/>
      <c r="AC82" s="626"/>
      <c r="AD82" s="626"/>
      <c r="AE82" s="626"/>
      <c r="AF82" s="626"/>
      <c r="AG82" s="626"/>
      <c r="AH82" s="626"/>
      <c r="AI82" s="626"/>
      <c r="AJ82" s="626"/>
      <c r="AK82" s="828"/>
      <c r="AL82" s="828"/>
    </row>
    <row r="83" spans="1:38" x14ac:dyDescent="0.25">
      <c r="B83" s="626"/>
      <c r="C83" s="626"/>
      <c r="D83" s="904"/>
      <c r="E83" s="904"/>
      <c r="F83" s="904"/>
      <c r="G83" s="904"/>
      <c r="H83" s="904"/>
      <c r="I83" s="626"/>
      <c r="J83" s="904"/>
      <c r="K83" s="626"/>
      <c r="L83" s="626"/>
      <c r="M83" s="904"/>
      <c r="N83" s="904"/>
      <c r="O83" s="626"/>
      <c r="P83" s="626"/>
      <c r="Q83" s="904"/>
      <c r="R83" s="904"/>
      <c r="S83" s="904"/>
      <c r="T83" s="904"/>
      <c r="U83" s="904"/>
      <c r="V83" s="904"/>
      <c r="W83" s="904"/>
      <c r="X83" s="904"/>
      <c r="Y83" s="904"/>
      <c r="Z83" s="904"/>
      <c r="AA83" s="626"/>
      <c r="AB83" s="626"/>
      <c r="AC83" s="626"/>
      <c r="AD83" s="626"/>
      <c r="AE83" s="626"/>
      <c r="AF83" s="626"/>
      <c r="AG83" s="626"/>
      <c r="AH83" s="626"/>
      <c r="AI83" s="626"/>
      <c r="AJ83" s="626"/>
      <c r="AK83" s="828"/>
      <c r="AL83" s="828"/>
    </row>
    <row r="84" spans="1:38" x14ac:dyDescent="0.25">
      <c r="B84" s="626"/>
      <c r="C84" s="626"/>
      <c r="D84" s="904"/>
      <c r="E84" s="904"/>
      <c r="F84" s="904"/>
      <c r="G84" s="904"/>
      <c r="H84" s="904"/>
      <c r="I84" s="626"/>
      <c r="J84" s="904"/>
      <c r="K84" s="626"/>
      <c r="L84" s="626"/>
      <c r="M84" s="904"/>
      <c r="N84" s="904"/>
      <c r="O84" s="626"/>
      <c r="P84" s="626"/>
      <c r="Q84" s="904"/>
      <c r="R84" s="904"/>
      <c r="S84" s="904"/>
      <c r="T84" s="904"/>
      <c r="U84" s="904"/>
      <c r="V84" s="904"/>
      <c r="W84" s="904"/>
      <c r="X84" s="904"/>
      <c r="Y84" s="904"/>
      <c r="Z84" s="904"/>
      <c r="AA84" s="626"/>
      <c r="AB84" s="626"/>
      <c r="AC84" s="626"/>
      <c r="AD84" s="626"/>
      <c r="AE84" s="626"/>
      <c r="AF84" s="626"/>
      <c r="AG84" s="626"/>
      <c r="AH84" s="626"/>
      <c r="AI84" s="626"/>
      <c r="AJ84" s="626"/>
      <c r="AK84" s="828"/>
      <c r="AL84" s="828"/>
    </row>
    <row r="85" spans="1:38" x14ac:dyDescent="0.25">
      <c r="B85" s="626"/>
      <c r="C85" s="626"/>
      <c r="D85" s="904"/>
      <c r="E85" s="904"/>
      <c r="F85" s="904"/>
      <c r="G85" s="904"/>
      <c r="H85" s="904"/>
      <c r="I85" s="626"/>
      <c r="J85" s="904"/>
      <c r="K85" s="626"/>
      <c r="L85" s="626"/>
      <c r="M85" s="904"/>
      <c r="N85" s="904"/>
      <c r="O85" s="626"/>
      <c r="P85" s="626"/>
      <c r="Q85" s="904"/>
      <c r="R85" s="904"/>
      <c r="S85" s="904"/>
      <c r="T85" s="904"/>
      <c r="U85" s="904"/>
      <c r="V85" s="904"/>
      <c r="W85" s="904"/>
      <c r="X85" s="904"/>
      <c r="Y85" s="904"/>
      <c r="Z85" s="904"/>
      <c r="AA85" s="626"/>
      <c r="AB85" s="626"/>
      <c r="AC85" s="626"/>
      <c r="AD85" s="626"/>
      <c r="AE85" s="626"/>
      <c r="AF85" s="626"/>
      <c r="AG85" s="626"/>
      <c r="AH85" s="626"/>
      <c r="AI85" s="626"/>
      <c r="AJ85" s="626"/>
      <c r="AK85" s="828"/>
      <c r="AL85" s="828"/>
    </row>
    <row r="86" spans="1:38" x14ac:dyDescent="0.25">
      <c r="B86" s="626"/>
      <c r="C86" s="626"/>
      <c r="D86" s="904"/>
      <c r="E86" s="904"/>
      <c r="F86" s="904"/>
      <c r="G86" s="904"/>
      <c r="H86" s="904"/>
      <c r="I86" s="626"/>
      <c r="J86" s="904"/>
      <c r="K86" s="626"/>
      <c r="L86" s="626"/>
      <c r="M86" s="904"/>
      <c r="N86" s="904"/>
      <c r="O86" s="626"/>
      <c r="P86" s="626"/>
      <c r="Q86" s="904"/>
      <c r="R86" s="904"/>
      <c r="S86" s="904"/>
      <c r="T86" s="904"/>
      <c r="U86" s="904"/>
      <c r="V86" s="904"/>
      <c r="W86" s="904"/>
      <c r="X86" s="904"/>
      <c r="Y86" s="904"/>
      <c r="Z86" s="904"/>
      <c r="AA86" s="626"/>
      <c r="AB86" s="626"/>
      <c r="AC86" s="626"/>
      <c r="AD86" s="626"/>
      <c r="AE86" s="626"/>
      <c r="AF86" s="626"/>
      <c r="AG86" s="626"/>
      <c r="AH86" s="626"/>
      <c r="AI86" s="626"/>
      <c r="AJ86" s="626"/>
      <c r="AK86" s="828"/>
      <c r="AL86" s="828"/>
    </row>
    <row r="87" spans="1:38" x14ac:dyDescent="0.25">
      <c r="B87" s="626"/>
      <c r="C87" s="626"/>
      <c r="D87" s="904"/>
      <c r="E87" s="904"/>
      <c r="F87" s="904"/>
      <c r="G87" s="904"/>
      <c r="H87" s="904"/>
      <c r="I87" s="626"/>
      <c r="J87" s="904"/>
      <c r="K87" s="626"/>
      <c r="L87" s="626"/>
      <c r="M87" s="904"/>
      <c r="N87" s="904"/>
      <c r="O87" s="626"/>
      <c r="P87" s="626"/>
      <c r="Q87" s="904"/>
      <c r="R87" s="904"/>
      <c r="S87" s="904"/>
      <c r="T87" s="904"/>
      <c r="U87" s="904"/>
      <c r="V87" s="904"/>
      <c r="W87" s="904"/>
      <c r="X87" s="904"/>
      <c r="Y87" s="904"/>
      <c r="Z87" s="904"/>
      <c r="AA87" s="626"/>
      <c r="AB87" s="626"/>
      <c r="AC87" s="626"/>
      <c r="AD87" s="626"/>
      <c r="AE87" s="626"/>
      <c r="AF87" s="626"/>
      <c r="AG87" s="626"/>
      <c r="AH87" s="626"/>
      <c r="AI87" s="626"/>
      <c r="AJ87" s="626"/>
      <c r="AK87" s="828"/>
      <c r="AL87" s="828"/>
    </row>
    <row r="88" spans="1:38" x14ac:dyDescent="0.25">
      <c r="B88" s="626"/>
      <c r="C88" s="626"/>
      <c r="D88" s="904"/>
      <c r="E88" s="904"/>
      <c r="F88" s="904"/>
      <c r="G88" s="904"/>
      <c r="H88" s="904"/>
      <c r="I88" s="626"/>
      <c r="J88" s="904"/>
      <c r="K88" s="626"/>
      <c r="L88" s="626"/>
      <c r="M88" s="904"/>
      <c r="N88" s="904"/>
      <c r="O88" s="626"/>
      <c r="P88" s="626"/>
      <c r="Q88" s="904"/>
      <c r="R88" s="904"/>
      <c r="S88" s="904"/>
      <c r="T88" s="904"/>
      <c r="U88" s="904"/>
      <c r="V88" s="904"/>
      <c r="W88" s="904"/>
      <c r="X88" s="904"/>
      <c r="Y88" s="904"/>
      <c r="Z88" s="904"/>
      <c r="AA88" s="626"/>
      <c r="AB88" s="626"/>
      <c r="AC88" s="626"/>
      <c r="AD88" s="626"/>
      <c r="AE88" s="626"/>
      <c r="AF88" s="626"/>
      <c r="AG88" s="626"/>
      <c r="AH88" s="626"/>
      <c r="AI88" s="626"/>
      <c r="AJ88" s="626"/>
      <c r="AK88" s="828"/>
      <c r="AL88" s="828"/>
    </row>
    <row r="89" spans="1:38" x14ac:dyDescent="0.25">
      <c r="B89" s="626"/>
      <c r="C89" s="626"/>
      <c r="D89" s="904"/>
      <c r="E89" s="904"/>
      <c r="F89" s="904"/>
      <c r="G89" s="904"/>
      <c r="H89" s="904"/>
      <c r="I89" s="626"/>
      <c r="J89" s="904"/>
      <c r="K89" s="626"/>
      <c r="L89" s="626"/>
      <c r="M89" s="904"/>
      <c r="N89" s="904"/>
      <c r="O89" s="626"/>
      <c r="P89" s="626"/>
      <c r="Q89" s="904"/>
      <c r="R89" s="904"/>
      <c r="S89" s="904"/>
      <c r="T89" s="904"/>
      <c r="U89" s="904"/>
      <c r="V89" s="904"/>
      <c r="W89" s="904"/>
      <c r="X89" s="904"/>
      <c r="Y89" s="904"/>
      <c r="Z89" s="904"/>
      <c r="AA89" s="626"/>
      <c r="AB89" s="626"/>
      <c r="AC89" s="626"/>
      <c r="AD89" s="626"/>
      <c r="AE89" s="626"/>
      <c r="AF89" s="626"/>
      <c r="AG89" s="626"/>
      <c r="AH89" s="626"/>
      <c r="AI89" s="626"/>
      <c r="AJ89" s="626"/>
      <c r="AK89" s="828"/>
      <c r="AL89" s="828"/>
    </row>
    <row r="90" spans="1:38" x14ac:dyDescent="0.25">
      <c r="B90" s="626"/>
      <c r="C90" s="626"/>
      <c r="D90" s="904"/>
      <c r="E90" s="904"/>
      <c r="F90" s="904"/>
      <c r="G90" s="904"/>
      <c r="H90" s="904"/>
      <c r="I90" s="626"/>
      <c r="J90" s="904"/>
      <c r="K90" s="626"/>
      <c r="L90" s="626"/>
      <c r="M90" s="904"/>
      <c r="N90" s="904"/>
      <c r="O90" s="626"/>
      <c r="P90" s="626"/>
      <c r="Q90" s="904"/>
      <c r="R90" s="904"/>
      <c r="S90" s="904"/>
      <c r="T90" s="904"/>
      <c r="U90" s="904"/>
      <c r="V90" s="904"/>
      <c r="W90" s="904"/>
      <c r="X90" s="904"/>
      <c r="Y90" s="904"/>
      <c r="Z90" s="904"/>
      <c r="AA90" s="626"/>
      <c r="AB90" s="626"/>
      <c r="AC90" s="626"/>
      <c r="AD90" s="626"/>
      <c r="AE90" s="626"/>
      <c r="AF90" s="626"/>
      <c r="AG90" s="626"/>
      <c r="AH90" s="626"/>
      <c r="AI90" s="626"/>
      <c r="AJ90" s="626"/>
      <c r="AK90" s="828"/>
      <c r="AL90" s="828"/>
    </row>
    <row r="91" spans="1:38" x14ac:dyDescent="0.25">
      <c r="B91" s="626"/>
      <c r="C91" s="626"/>
      <c r="D91" s="904"/>
      <c r="E91" s="904"/>
      <c r="F91" s="904"/>
      <c r="G91" s="904"/>
      <c r="H91" s="904"/>
      <c r="I91" s="626"/>
      <c r="J91" s="904"/>
      <c r="K91" s="626"/>
      <c r="L91" s="626"/>
      <c r="M91" s="904"/>
      <c r="N91" s="904"/>
      <c r="O91" s="626"/>
      <c r="P91" s="626"/>
      <c r="Q91" s="904"/>
      <c r="R91" s="904"/>
      <c r="S91" s="904"/>
      <c r="T91" s="904"/>
      <c r="U91" s="904"/>
      <c r="V91" s="904"/>
      <c r="W91" s="904"/>
      <c r="X91" s="904"/>
      <c r="Y91" s="904"/>
      <c r="Z91" s="904"/>
      <c r="AA91" s="626"/>
      <c r="AB91" s="626"/>
      <c r="AC91" s="626"/>
      <c r="AD91" s="626"/>
      <c r="AE91" s="626"/>
      <c r="AF91" s="626"/>
      <c r="AG91" s="626"/>
      <c r="AH91" s="626"/>
      <c r="AI91" s="626"/>
      <c r="AJ91" s="626"/>
      <c r="AK91" s="828"/>
      <c r="AL91" s="828"/>
    </row>
    <row r="92" spans="1:38" x14ac:dyDescent="0.25">
      <c r="B92" s="626"/>
      <c r="C92" s="626"/>
      <c r="D92" s="904"/>
      <c r="E92" s="904"/>
      <c r="F92" s="904"/>
      <c r="G92" s="904"/>
      <c r="H92" s="904"/>
      <c r="I92" s="626"/>
      <c r="J92" s="904"/>
      <c r="K92" s="626"/>
      <c r="L92" s="626"/>
      <c r="M92" s="904"/>
      <c r="N92" s="904"/>
      <c r="O92" s="626"/>
      <c r="P92" s="626"/>
      <c r="Q92" s="904"/>
      <c r="R92" s="904"/>
      <c r="S92" s="904"/>
      <c r="T92" s="904"/>
      <c r="U92" s="904"/>
      <c r="V92" s="904"/>
      <c r="W92" s="904"/>
      <c r="X92" s="904"/>
      <c r="Y92" s="904"/>
      <c r="Z92" s="904"/>
      <c r="AA92" s="626"/>
      <c r="AB92" s="626"/>
      <c r="AC92" s="626"/>
      <c r="AD92" s="626"/>
      <c r="AE92" s="626"/>
      <c r="AF92" s="626"/>
      <c r="AG92" s="626"/>
      <c r="AH92" s="626"/>
      <c r="AI92" s="626"/>
      <c r="AJ92" s="626"/>
      <c r="AK92" s="828"/>
      <c r="AL92" s="828"/>
    </row>
    <row r="93" spans="1:38" x14ac:dyDescent="0.25">
      <c r="B93" s="626"/>
      <c r="C93" s="626"/>
      <c r="D93" s="904"/>
      <c r="E93" s="904"/>
      <c r="F93" s="904"/>
      <c r="G93" s="904"/>
      <c r="H93" s="904"/>
      <c r="I93" s="626"/>
      <c r="J93" s="904"/>
      <c r="K93" s="626"/>
      <c r="L93" s="626"/>
      <c r="M93" s="904"/>
      <c r="N93" s="904"/>
      <c r="O93" s="626"/>
      <c r="P93" s="626"/>
      <c r="Q93" s="904"/>
      <c r="R93" s="904"/>
      <c r="S93" s="904"/>
      <c r="T93" s="904"/>
      <c r="U93" s="904"/>
      <c r="V93" s="904"/>
      <c r="W93" s="904"/>
      <c r="X93" s="904"/>
      <c r="Y93" s="904"/>
      <c r="Z93" s="904"/>
      <c r="AA93" s="626"/>
      <c r="AB93" s="626"/>
      <c r="AC93" s="626"/>
      <c r="AD93" s="626"/>
      <c r="AE93" s="626"/>
      <c r="AF93" s="626"/>
      <c r="AG93" s="626"/>
      <c r="AH93" s="626"/>
      <c r="AI93" s="626"/>
      <c r="AJ93" s="626"/>
      <c r="AK93" s="828"/>
      <c r="AL93" s="828"/>
    </row>
    <row r="94" spans="1:38" x14ac:dyDescent="0.25">
      <c r="B94" s="626"/>
      <c r="C94" s="626"/>
      <c r="D94" s="904"/>
      <c r="E94" s="904"/>
      <c r="F94" s="904"/>
      <c r="G94" s="904"/>
      <c r="H94" s="904"/>
      <c r="I94" s="626"/>
      <c r="J94" s="904"/>
      <c r="K94" s="626"/>
      <c r="L94" s="626"/>
      <c r="M94" s="904"/>
      <c r="N94" s="904"/>
      <c r="O94" s="626"/>
      <c r="P94" s="626"/>
      <c r="Q94" s="904"/>
      <c r="R94" s="904"/>
      <c r="S94" s="904"/>
      <c r="T94" s="904"/>
      <c r="U94" s="904"/>
      <c r="V94" s="904"/>
      <c r="W94" s="904"/>
      <c r="X94" s="904"/>
      <c r="Y94" s="904"/>
      <c r="Z94" s="904"/>
      <c r="AA94" s="626"/>
      <c r="AB94" s="626"/>
      <c r="AC94" s="626"/>
      <c r="AD94" s="626"/>
      <c r="AE94" s="626"/>
      <c r="AF94" s="626"/>
      <c r="AG94" s="626"/>
      <c r="AH94" s="626"/>
      <c r="AI94" s="626"/>
      <c r="AJ94" s="626"/>
      <c r="AK94" s="828"/>
      <c r="AL94" s="828"/>
    </row>
    <row r="95" spans="1:38" x14ac:dyDescent="0.25">
      <c r="B95" s="626"/>
      <c r="C95" s="626"/>
      <c r="D95" s="904"/>
      <c r="E95" s="904"/>
      <c r="F95" s="904"/>
      <c r="G95" s="904"/>
      <c r="H95" s="904"/>
      <c r="I95" s="626"/>
      <c r="J95" s="904"/>
      <c r="K95" s="626"/>
      <c r="L95" s="626"/>
      <c r="M95" s="904"/>
      <c r="N95" s="904"/>
      <c r="O95" s="626"/>
      <c r="P95" s="626"/>
      <c r="Q95" s="904"/>
      <c r="R95" s="904"/>
      <c r="S95" s="904"/>
      <c r="T95" s="904"/>
      <c r="U95" s="904"/>
      <c r="V95" s="904"/>
      <c r="W95" s="904"/>
      <c r="X95" s="904"/>
      <c r="Y95" s="904"/>
      <c r="Z95" s="904"/>
      <c r="AA95" s="626"/>
      <c r="AB95" s="626"/>
      <c r="AC95" s="626"/>
      <c r="AD95" s="626"/>
      <c r="AE95" s="626"/>
      <c r="AF95" s="626"/>
      <c r="AG95" s="626"/>
      <c r="AH95" s="626"/>
      <c r="AI95" s="626"/>
      <c r="AJ95" s="626"/>
      <c r="AK95" s="828"/>
      <c r="AL95" s="828"/>
    </row>
    <row r="96" spans="1:38" x14ac:dyDescent="0.25">
      <c r="B96" s="626"/>
      <c r="C96" s="626"/>
      <c r="D96" s="904"/>
      <c r="E96" s="904"/>
      <c r="F96" s="904"/>
      <c r="G96" s="904"/>
      <c r="H96" s="904"/>
      <c r="I96" s="626"/>
      <c r="J96" s="904"/>
      <c r="K96" s="626"/>
      <c r="L96" s="626"/>
      <c r="M96" s="904"/>
      <c r="N96" s="904"/>
      <c r="O96" s="626"/>
      <c r="P96" s="626"/>
      <c r="Q96" s="904"/>
      <c r="R96" s="904"/>
      <c r="S96" s="904"/>
      <c r="T96" s="904"/>
      <c r="U96" s="904"/>
      <c r="V96" s="904"/>
      <c r="W96" s="904"/>
      <c r="X96" s="904"/>
      <c r="Y96" s="904"/>
      <c r="Z96" s="904"/>
      <c r="AA96" s="626"/>
      <c r="AB96" s="626"/>
      <c r="AC96" s="626"/>
      <c r="AD96" s="626"/>
      <c r="AE96" s="626"/>
      <c r="AF96" s="626"/>
      <c r="AG96" s="626"/>
      <c r="AH96" s="626"/>
      <c r="AI96" s="626"/>
      <c r="AJ96" s="626"/>
      <c r="AK96" s="828"/>
      <c r="AL96" s="828"/>
    </row>
    <row r="97" spans="2:38" x14ac:dyDescent="0.25">
      <c r="B97" s="626"/>
      <c r="C97" s="626"/>
      <c r="D97" s="904"/>
      <c r="E97" s="904"/>
      <c r="F97" s="904"/>
      <c r="G97" s="904"/>
      <c r="H97" s="904"/>
      <c r="I97" s="626"/>
      <c r="J97" s="904"/>
      <c r="K97" s="626"/>
      <c r="L97" s="626"/>
      <c r="M97" s="904"/>
      <c r="N97" s="904"/>
      <c r="O97" s="626"/>
      <c r="P97" s="626"/>
      <c r="Q97" s="904"/>
      <c r="R97" s="904"/>
      <c r="S97" s="904"/>
      <c r="T97" s="904"/>
      <c r="U97" s="904"/>
      <c r="V97" s="904"/>
      <c r="W97" s="904"/>
      <c r="X97" s="904"/>
      <c r="Y97" s="904"/>
      <c r="Z97" s="904"/>
      <c r="AA97" s="626"/>
      <c r="AB97" s="626"/>
      <c r="AC97" s="626"/>
      <c r="AD97" s="626"/>
      <c r="AE97" s="626"/>
      <c r="AF97" s="626"/>
      <c r="AG97" s="626"/>
      <c r="AH97" s="626"/>
      <c r="AI97" s="626"/>
      <c r="AJ97" s="626"/>
      <c r="AK97" s="828"/>
      <c r="AL97" s="828"/>
    </row>
    <row r="98" spans="2:38" x14ac:dyDescent="0.25">
      <c r="B98" s="626"/>
      <c r="C98" s="626"/>
      <c r="D98" s="904"/>
      <c r="E98" s="904"/>
      <c r="F98" s="904"/>
      <c r="G98" s="904"/>
      <c r="H98" s="904"/>
      <c r="I98" s="626"/>
      <c r="J98" s="904"/>
      <c r="K98" s="626"/>
      <c r="L98" s="626"/>
      <c r="M98" s="904"/>
      <c r="N98" s="904"/>
      <c r="O98" s="626"/>
      <c r="P98" s="626"/>
      <c r="Q98" s="904"/>
      <c r="R98" s="904"/>
      <c r="S98" s="904"/>
      <c r="T98" s="904"/>
      <c r="U98" s="904"/>
      <c r="V98" s="904"/>
      <c r="W98" s="904"/>
      <c r="X98" s="904"/>
      <c r="Y98" s="904"/>
      <c r="Z98" s="904"/>
      <c r="AA98" s="626"/>
      <c r="AB98" s="626"/>
      <c r="AC98" s="626"/>
      <c r="AD98" s="626"/>
      <c r="AE98" s="626"/>
      <c r="AF98" s="626"/>
      <c r="AG98" s="626"/>
      <c r="AH98" s="626"/>
      <c r="AI98" s="626"/>
      <c r="AJ98" s="626"/>
      <c r="AK98" s="828"/>
      <c r="AL98" s="828"/>
    </row>
    <row r="99" spans="2:38" x14ac:dyDescent="0.25">
      <c r="B99" s="626"/>
      <c r="C99" s="626"/>
      <c r="D99" s="904"/>
      <c r="E99" s="904"/>
      <c r="F99" s="904"/>
      <c r="G99" s="904"/>
      <c r="H99" s="904"/>
      <c r="I99" s="626"/>
      <c r="J99" s="904"/>
      <c r="K99" s="626"/>
      <c r="L99" s="626"/>
      <c r="M99" s="904"/>
      <c r="N99" s="904"/>
      <c r="O99" s="626"/>
      <c r="P99" s="626"/>
      <c r="Q99" s="904"/>
      <c r="R99" s="904"/>
      <c r="S99" s="904"/>
      <c r="T99" s="904"/>
      <c r="U99" s="904"/>
      <c r="V99" s="904"/>
      <c r="W99" s="904"/>
      <c r="X99" s="904"/>
      <c r="Y99" s="904"/>
      <c r="Z99" s="904"/>
      <c r="AA99" s="626"/>
      <c r="AB99" s="626"/>
      <c r="AC99" s="626"/>
      <c r="AD99" s="626"/>
      <c r="AE99" s="626"/>
      <c r="AF99" s="626"/>
      <c r="AG99" s="626"/>
      <c r="AH99" s="626"/>
      <c r="AI99" s="626"/>
      <c r="AJ99" s="626"/>
      <c r="AK99" s="828"/>
      <c r="AL99" s="828"/>
    </row>
    <row r="100" spans="2:38" x14ac:dyDescent="0.25">
      <c r="B100" s="626"/>
      <c r="C100" s="626"/>
      <c r="D100" s="904"/>
      <c r="E100" s="904"/>
      <c r="F100" s="904"/>
      <c r="G100" s="904"/>
      <c r="H100" s="904"/>
      <c r="I100" s="626"/>
      <c r="J100" s="904"/>
      <c r="K100" s="626"/>
      <c r="L100" s="626"/>
      <c r="M100" s="904"/>
      <c r="N100" s="904"/>
      <c r="O100" s="626"/>
      <c r="P100" s="626"/>
      <c r="Q100" s="904"/>
      <c r="R100" s="904"/>
      <c r="S100" s="904"/>
      <c r="T100" s="904"/>
      <c r="U100" s="904"/>
      <c r="V100" s="904"/>
      <c r="W100" s="904"/>
      <c r="X100" s="904"/>
      <c r="Y100" s="904"/>
      <c r="Z100" s="904"/>
      <c r="AA100" s="626"/>
      <c r="AB100" s="626"/>
      <c r="AC100" s="626"/>
      <c r="AD100" s="626"/>
      <c r="AE100" s="626"/>
      <c r="AF100" s="626"/>
      <c r="AG100" s="626"/>
      <c r="AH100" s="626"/>
      <c r="AI100" s="626"/>
      <c r="AJ100" s="626"/>
      <c r="AK100" s="828"/>
      <c r="AL100" s="828"/>
    </row>
    <row r="101" spans="2:38" x14ac:dyDescent="0.25">
      <c r="B101" s="626"/>
      <c r="C101" s="626"/>
      <c r="D101" s="904"/>
      <c r="E101" s="904"/>
      <c r="F101" s="904"/>
      <c r="G101" s="904"/>
      <c r="H101" s="904"/>
      <c r="I101" s="626"/>
      <c r="J101" s="904"/>
      <c r="K101" s="626"/>
      <c r="L101" s="626"/>
      <c r="M101" s="904"/>
      <c r="N101" s="904"/>
      <c r="O101" s="626"/>
      <c r="P101" s="626"/>
      <c r="Q101" s="904"/>
      <c r="R101" s="904"/>
      <c r="S101" s="904"/>
      <c r="T101" s="904"/>
      <c r="U101" s="904"/>
      <c r="V101" s="904"/>
      <c r="W101" s="904"/>
      <c r="X101" s="904"/>
      <c r="Y101" s="904"/>
      <c r="Z101" s="904"/>
      <c r="AA101" s="626"/>
      <c r="AB101" s="626"/>
      <c r="AC101" s="626"/>
      <c r="AD101" s="626"/>
      <c r="AE101" s="626"/>
      <c r="AF101" s="626"/>
      <c r="AG101" s="626"/>
      <c r="AH101" s="626"/>
      <c r="AI101" s="626"/>
      <c r="AJ101" s="626"/>
      <c r="AK101" s="828"/>
      <c r="AL101" s="828"/>
    </row>
    <row r="102" spans="2:38" x14ac:dyDescent="0.25">
      <c r="B102" s="626"/>
      <c r="C102" s="626"/>
      <c r="D102" s="904"/>
      <c r="E102" s="904"/>
      <c r="F102" s="904"/>
      <c r="G102" s="904"/>
      <c r="H102" s="904"/>
      <c r="I102" s="626"/>
      <c r="J102" s="904"/>
      <c r="K102" s="626"/>
      <c r="L102" s="626"/>
      <c r="M102" s="904"/>
      <c r="N102" s="904"/>
      <c r="O102" s="626"/>
      <c r="P102" s="626"/>
      <c r="Q102" s="904"/>
      <c r="R102" s="904"/>
      <c r="S102" s="904"/>
      <c r="T102" s="904"/>
      <c r="U102" s="904"/>
      <c r="V102" s="904"/>
      <c r="W102" s="904"/>
      <c r="X102" s="904"/>
      <c r="Y102" s="904"/>
      <c r="Z102" s="904"/>
      <c r="AA102" s="626"/>
      <c r="AB102" s="626"/>
      <c r="AC102" s="626"/>
      <c r="AD102" s="626"/>
      <c r="AE102" s="626"/>
      <c r="AF102" s="626"/>
      <c r="AG102" s="626"/>
      <c r="AH102" s="626"/>
      <c r="AI102" s="626"/>
      <c r="AJ102" s="626"/>
      <c r="AK102" s="828"/>
      <c r="AL102" s="828"/>
    </row>
    <row r="103" spans="2:38" x14ac:dyDescent="0.25">
      <c r="B103" s="626"/>
      <c r="C103" s="626"/>
      <c r="D103" s="904"/>
      <c r="E103" s="904"/>
      <c r="F103" s="904"/>
      <c r="G103" s="904"/>
      <c r="H103" s="904"/>
      <c r="I103" s="626"/>
      <c r="J103" s="904"/>
      <c r="K103" s="626"/>
      <c r="L103" s="626"/>
      <c r="M103" s="904"/>
      <c r="N103" s="904"/>
      <c r="O103" s="626"/>
      <c r="P103" s="626"/>
      <c r="Q103" s="904"/>
      <c r="R103" s="904"/>
      <c r="S103" s="904"/>
      <c r="T103" s="904"/>
      <c r="U103" s="904"/>
      <c r="V103" s="904"/>
      <c r="W103" s="904"/>
      <c r="X103" s="904"/>
      <c r="Y103" s="904"/>
      <c r="Z103" s="904"/>
      <c r="AA103" s="626"/>
      <c r="AB103" s="626"/>
      <c r="AC103" s="626"/>
      <c r="AD103" s="626"/>
      <c r="AE103" s="626"/>
      <c r="AF103" s="626"/>
      <c r="AG103" s="626"/>
      <c r="AH103" s="626"/>
      <c r="AI103" s="626"/>
      <c r="AJ103" s="626"/>
      <c r="AK103" s="828"/>
      <c r="AL103" s="828"/>
    </row>
    <row r="104" spans="2:38" x14ac:dyDescent="0.25">
      <c r="B104" s="828"/>
      <c r="C104" s="626"/>
      <c r="D104" s="904"/>
      <c r="E104" s="904"/>
      <c r="F104" s="904"/>
      <c r="G104" s="904"/>
      <c r="H104" s="904"/>
      <c r="I104" s="626"/>
      <c r="J104" s="904"/>
      <c r="K104" s="626"/>
      <c r="L104" s="626"/>
      <c r="M104" s="904"/>
      <c r="N104" s="904"/>
      <c r="O104" s="626"/>
      <c r="P104" s="626"/>
      <c r="Q104" s="904"/>
      <c r="R104" s="904"/>
      <c r="S104" s="904"/>
      <c r="T104" s="904"/>
      <c r="U104" s="904"/>
      <c r="V104" s="904"/>
      <c r="W104" s="904"/>
      <c r="X104" s="904"/>
      <c r="Y104" s="904"/>
      <c r="Z104" s="904"/>
      <c r="AA104" s="626"/>
      <c r="AB104" s="626"/>
      <c r="AC104" s="626"/>
      <c r="AD104" s="626"/>
      <c r="AE104" s="626"/>
      <c r="AF104" s="626"/>
      <c r="AG104" s="626"/>
      <c r="AH104" s="626"/>
      <c r="AI104" s="626"/>
      <c r="AJ104" s="626"/>
      <c r="AK104" s="828"/>
      <c r="AL104" s="828"/>
    </row>
    <row r="105" spans="2:38" x14ac:dyDescent="0.25">
      <c r="B105" s="828"/>
      <c r="C105" s="626"/>
      <c r="D105" s="904"/>
      <c r="E105" s="904"/>
      <c r="F105" s="904"/>
      <c r="G105" s="904"/>
      <c r="H105" s="904"/>
      <c r="I105" s="626"/>
      <c r="J105" s="904"/>
      <c r="K105" s="626"/>
      <c r="L105" s="626"/>
      <c r="M105" s="904"/>
      <c r="N105" s="904"/>
      <c r="O105" s="626"/>
      <c r="P105" s="626"/>
      <c r="Q105" s="904"/>
      <c r="R105" s="904"/>
      <c r="S105" s="904"/>
      <c r="T105" s="904"/>
      <c r="U105" s="904"/>
      <c r="V105" s="904"/>
      <c r="W105" s="904"/>
      <c r="X105" s="904"/>
      <c r="Y105" s="904"/>
      <c r="Z105" s="904"/>
      <c r="AA105" s="626"/>
      <c r="AB105" s="626"/>
      <c r="AC105" s="626"/>
      <c r="AD105" s="626"/>
      <c r="AE105" s="626"/>
      <c r="AF105" s="626"/>
      <c r="AG105" s="626"/>
      <c r="AH105" s="626"/>
      <c r="AI105" s="626"/>
      <c r="AJ105" s="626"/>
      <c r="AK105" s="828"/>
      <c r="AL105" s="828"/>
    </row>
    <row r="106" spans="2:38" x14ac:dyDescent="0.25">
      <c r="C106" s="626"/>
      <c r="D106" s="904"/>
      <c r="E106" s="904"/>
      <c r="F106" s="904"/>
      <c r="G106" s="904"/>
      <c r="H106" s="904"/>
      <c r="I106" s="626"/>
      <c r="J106" s="904"/>
      <c r="K106" s="626"/>
      <c r="L106" s="626"/>
      <c r="M106" s="904"/>
      <c r="N106" s="904"/>
      <c r="O106" s="626"/>
      <c r="P106" s="626"/>
      <c r="Q106" s="904"/>
      <c r="R106" s="904"/>
      <c r="S106" s="904"/>
      <c r="T106" s="904"/>
      <c r="U106" s="904"/>
      <c r="V106" s="904"/>
      <c r="W106" s="904"/>
      <c r="X106" s="904"/>
      <c r="Y106" s="904"/>
      <c r="Z106" s="904"/>
      <c r="AA106" s="626"/>
      <c r="AB106" s="626"/>
      <c r="AC106" s="626"/>
      <c r="AD106" s="626"/>
      <c r="AE106" s="626"/>
      <c r="AF106" s="626"/>
      <c r="AG106" s="626"/>
      <c r="AH106" s="626"/>
      <c r="AI106" s="626"/>
      <c r="AJ106" s="626"/>
      <c r="AK106" s="828"/>
      <c r="AL106" s="828"/>
    </row>
    <row r="107" spans="2:38" x14ac:dyDescent="0.25">
      <c r="C107" s="626"/>
      <c r="D107" s="904"/>
      <c r="E107" s="904"/>
      <c r="F107" s="904"/>
      <c r="G107" s="904"/>
      <c r="H107" s="904"/>
      <c r="I107" s="626"/>
      <c r="J107" s="904"/>
      <c r="K107" s="626"/>
      <c r="L107" s="626"/>
      <c r="M107" s="904"/>
      <c r="N107" s="904"/>
      <c r="O107" s="626"/>
      <c r="P107" s="626"/>
      <c r="Q107" s="904"/>
      <c r="R107" s="904"/>
      <c r="S107" s="904"/>
      <c r="T107" s="904"/>
      <c r="U107" s="904"/>
      <c r="V107" s="904"/>
      <c r="W107" s="904"/>
      <c r="X107" s="904"/>
      <c r="Y107" s="904"/>
      <c r="Z107" s="904"/>
      <c r="AA107" s="626"/>
      <c r="AB107" s="626"/>
      <c r="AC107" s="626"/>
      <c r="AD107" s="626"/>
      <c r="AE107" s="626"/>
      <c r="AF107" s="626"/>
      <c r="AG107" s="626"/>
      <c r="AH107" s="626"/>
      <c r="AI107" s="626"/>
      <c r="AJ107" s="626"/>
      <c r="AK107" s="828"/>
      <c r="AL107" s="828"/>
    </row>
    <row r="108" spans="2:38" x14ac:dyDescent="0.25">
      <c r="C108" s="828"/>
      <c r="D108" s="830"/>
      <c r="E108" s="830"/>
      <c r="F108" s="830"/>
      <c r="G108" s="830"/>
      <c r="H108" s="830"/>
      <c r="I108" s="828"/>
      <c r="J108" s="830"/>
      <c r="K108" s="828"/>
      <c r="L108" s="828"/>
      <c r="M108" s="830"/>
      <c r="N108" s="830"/>
      <c r="O108" s="828"/>
      <c r="P108" s="828"/>
      <c r="Q108" s="830"/>
      <c r="R108" s="830"/>
      <c r="S108" s="830"/>
      <c r="T108" s="830"/>
      <c r="U108" s="830"/>
      <c r="V108" s="830"/>
      <c r="W108" s="830"/>
      <c r="X108" s="830"/>
      <c r="Y108" s="830"/>
      <c r="Z108" s="830"/>
      <c r="AA108" s="828"/>
      <c r="AB108" s="828"/>
      <c r="AC108" s="828"/>
      <c r="AD108" s="828"/>
      <c r="AE108" s="828"/>
      <c r="AF108" s="828"/>
      <c r="AG108" s="828"/>
      <c r="AH108" s="828"/>
      <c r="AI108" s="828"/>
      <c r="AJ108" s="828"/>
      <c r="AK108" s="828"/>
      <c r="AL108" s="828"/>
    </row>
    <row r="109" spans="2:38" x14ac:dyDescent="0.25">
      <c r="C109" s="828"/>
      <c r="D109" s="830"/>
      <c r="E109" s="830"/>
      <c r="F109" s="830"/>
      <c r="G109" s="830"/>
      <c r="H109" s="830"/>
      <c r="I109" s="828"/>
      <c r="J109" s="830"/>
      <c r="K109" s="828"/>
      <c r="L109" s="828"/>
      <c r="M109" s="830"/>
      <c r="N109" s="830"/>
      <c r="O109" s="828"/>
      <c r="P109" s="828"/>
      <c r="Q109" s="830"/>
      <c r="R109" s="830"/>
      <c r="S109" s="830"/>
      <c r="T109" s="830"/>
      <c r="U109" s="830"/>
      <c r="V109" s="830"/>
      <c r="W109" s="830"/>
      <c r="X109" s="830"/>
      <c r="Y109" s="830"/>
      <c r="Z109" s="830"/>
      <c r="AA109" s="828"/>
      <c r="AB109" s="828"/>
      <c r="AC109" s="828"/>
      <c r="AD109" s="828"/>
      <c r="AE109" s="828"/>
      <c r="AF109" s="828"/>
      <c r="AG109" s="828"/>
      <c r="AH109" s="828"/>
      <c r="AI109" s="828"/>
      <c r="AJ109" s="828"/>
      <c r="AK109" s="828"/>
      <c r="AL109" s="828"/>
    </row>
  </sheetData>
  <mergeCells count="130">
    <mergeCell ref="R22:R24"/>
    <mergeCell ref="S22:S24"/>
    <mergeCell ref="AE22:AE24"/>
    <mergeCell ref="AA19:AA21"/>
    <mergeCell ref="AA22:AA24"/>
    <mergeCell ref="AB19:AB21"/>
    <mergeCell ref="AC19:AC21"/>
    <mergeCell ref="AD19:AD21"/>
    <mergeCell ref="AB22:AB24"/>
    <mergeCell ref="AC22:AC24"/>
    <mergeCell ref="AD22:AD24"/>
    <mergeCell ref="AA26:AA28"/>
    <mergeCell ref="AB26:AB28"/>
    <mergeCell ref="AC26:AC28"/>
    <mergeCell ref="AD26:AD28"/>
    <mergeCell ref="AH22:AH24"/>
    <mergeCell ref="AI22:AI24"/>
    <mergeCell ref="AJ22:AJ24"/>
    <mergeCell ref="AF19:AF21"/>
    <mergeCell ref="AG19:AG21"/>
    <mergeCell ref="AH19:AH21"/>
    <mergeCell ref="AI19:AI21"/>
    <mergeCell ref="AH26:AH28"/>
    <mergeCell ref="AJ19:AJ21"/>
    <mergeCell ref="AE19:AE21"/>
    <mergeCell ref="AG26:AG28"/>
    <mergeCell ref="AI26:AI28"/>
    <mergeCell ref="AJ26:AJ28"/>
    <mergeCell ref="AE26:AE28"/>
    <mergeCell ref="AF26:AF28"/>
    <mergeCell ref="AF22:AF24"/>
    <mergeCell ref="AG22:AG24"/>
    <mergeCell ref="D12:I13"/>
    <mergeCell ref="V13:V14"/>
    <mergeCell ref="AI13:AI14"/>
    <mergeCell ref="P12:P14"/>
    <mergeCell ref="AA17:AA18"/>
    <mergeCell ref="AB17:AB18"/>
    <mergeCell ref="AC17:AC18"/>
    <mergeCell ref="AD17:AD18"/>
    <mergeCell ref="AE17:AE18"/>
    <mergeCell ref="AF17:AF18"/>
    <mergeCell ref="AG17:AG18"/>
    <mergeCell ref="AH17:AH18"/>
    <mergeCell ref="AI17:AI18"/>
    <mergeCell ref="Q12:Z12"/>
    <mergeCell ref="AA12:AJ12"/>
    <mergeCell ref="AJ17:AJ18"/>
    <mergeCell ref="AE1:AJ1"/>
    <mergeCell ref="AE6:AJ6"/>
    <mergeCell ref="AE7:AJ7"/>
    <mergeCell ref="AJ13:AJ14"/>
    <mergeCell ref="AB8:AE8"/>
    <mergeCell ref="Z13:Z14"/>
    <mergeCell ref="AA13:AE13"/>
    <mergeCell ref="Q13:U13"/>
    <mergeCell ref="A10:AJ10"/>
    <mergeCell ref="AF13:AF14"/>
    <mergeCell ref="C12:C15"/>
    <mergeCell ref="Y13:Y14"/>
    <mergeCell ref="J12:O13"/>
    <mergeCell ref="D14:I14"/>
    <mergeCell ref="J14:O14"/>
    <mergeCell ref="AH5:AJ5"/>
    <mergeCell ref="A12:A15"/>
    <mergeCell ref="W13:W14"/>
    <mergeCell ref="X13:X14"/>
    <mergeCell ref="AG13:AG14"/>
    <mergeCell ref="AH13:AH14"/>
    <mergeCell ref="Q15:Z15"/>
    <mergeCell ref="AA15:AJ15"/>
    <mergeCell ref="B12:B15"/>
    <mergeCell ref="B44:B45"/>
    <mergeCell ref="B42:B43"/>
    <mergeCell ref="B17:B18"/>
    <mergeCell ref="A17:A18"/>
    <mergeCell ref="P22:P24"/>
    <mergeCell ref="P19:P21"/>
    <mergeCell ref="P17:P18"/>
    <mergeCell ref="B19:B21"/>
    <mergeCell ref="A22:A24"/>
    <mergeCell ref="B22:B24"/>
    <mergeCell ref="A19:A21"/>
    <mergeCell ref="A26:A28"/>
    <mergeCell ref="B26:B28"/>
    <mergeCell ref="P26:P28"/>
    <mergeCell ref="A42:A43"/>
    <mergeCell ref="A44:A45"/>
    <mergeCell ref="P42:P43"/>
    <mergeCell ref="P44:P45"/>
    <mergeCell ref="AA42:AA43"/>
    <mergeCell ref="AB42:AB43"/>
    <mergeCell ref="AC42:AC43"/>
    <mergeCell ref="AD42:AD43"/>
    <mergeCell ref="AE42:AE43"/>
    <mergeCell ref="AA44:AA45"/>
    <mergeCell ref="AB44:AB45"/>
    <mergeCell ref="AC44:AC45"/>
    <mergeCell ref="AD44:AD45"/>
    <mergeCell ref="AE44:AE45"/>
    <mergeCell ref="AF44:AF45"/>
    <mergeCell ref="AG44:AG45"/>
    <mergeCell ref="AH44:AH45"/>
    <mergeCell ref="AI44:AI45"/>
    <mergeCell ref="AF42:AF43"/>
    <mergeCell ref="AG42:AG43"/>
    <mergeCell ref="AH42:AH43"/>
    <mergeCell ref="AI42:AI43"/>
    <mergeCell ref="AJ42:AJ43"/>
    <mergeCell ref="AJ44:AJ45"/>
    <mergeCell ref="AY17:BK17"/>
    <mergeCell ref="AY18:BK18"/>
    <mergeCell ref="BU17:CD17"/>
    <mergeCell ref="BU18:CD18"/>
    <mergeCell ref="AY19:BK19"/>
    <mergeCell ref="BU19:CD19"/>
    <mergeCell ref="AY20:BK20"/>
    <mergeCell ref="BU20:CD20"/>
    <mergeCell ref="AY21:BK21"/>
    <mergeCell ref="BU21:CD21"/>
    <mergeCell ref="AY22:BK22"/>
    <mergeCell ref="BU22:CD22"/>
    <mergeCell ref="AY23:BK23"/>
    <mergeCell ref="BU23:CD23"/>
    <mergeCell ref="AY24:BK24"/>
    <mergeCell ref="BU24:CD24"/>
    <mergeCell ref="AY25:BK25"/>
    <mergeCell ref="BU25:CD25"/>
    <mergeCell ref="AY26:BK26"/>
    <mergeCell ref="BU26:CD26"/>
  </mergeCells>
  <pageMargins left="0.6692913385826772" right="0.23622047244094491" top="0.78740157480314965" bottom="0.78740157480314965" header="0.19685039370078741" footer="0.19685039370078741"/>
  <pageSetup paperSize="8" scale="6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73"/>
  <sheetViews>
    <sheetView tabSelected="1" topLeftCell="A23" zoomScale="55" zoomScaleNormal="55" workbookViewId="0">
      <pane xSplit="3" ySplit="9" topLeftCell="D32" activePane="bottomRight" state="frozen"/>
      <selection activeCell="A23" sqref="A23"/>
      <selection pane="topRight" activeCell="D23" sqref="D23"/>
      <selection pane="bottomLeft" activeCell="A32" sqref="A32"/>
      <selection pane="bottomRight" activeCell="K63" sqref="K63"/>
    </sheetView>
  </sheetViews>
  <sheetFormatPr defaultColWidth="9" defaultRowHeight="15.75" x14ac:dyDescent="0.25"/>
  <cols>
    <col min="1" max="1" width="9" style="1440"/>
    <col min="2" max="2" width="37.25" style="1440" bestFit="1" customWidth="1"/>
    <col min="3" max="3" width="13.375" style="1440" customWidth="1"/>
    <col min="4" max="4" width="9.25" style="1440" bestFit="1" customWidth="1"/>
    <col min="5" max="5" width="12" style="1445" customWidth="1"/>
    <col min="6" max="6" width="8.625" style="1440" customWidth="1"/>
    <col min="7" max="7" width="12" style="1445" customWidth="1"/>
    <col min="8" max="8" width="8.625" style="1440" customWidth="1"/>
    <col min="9" max="9" width="12" style="1445" customWidth="1"/>
    <col min="10" max="10" width="7.375" style="1440" customWidth="1"/>
    <col min="11" max="11" width="12" style="1445" customWidth="1"/>
    <col min="12" max="12" width="11" style="1440" customWidth="1"/>
    <col min="13" max="13" width="12" style="1445" customWidth="1"/>
    <col min="14" max="14" width="14" style="1440" customWidth="1"/>
    <col min="15" max="15" width="12.25" style="1440" customWidth="1"/>
    <col min="16" max="16" width="9.75" style="1440" customWidth="1"/>
    <col min="17" max="18" width="14.375" style="1440" customWidth="1"/>
    <col min="19" max="21" width="9.375" style="1440" customWidth="1"/>
    <col min="22" max="22" width="18.875" style="1440" customWidth="1"/>
    <col min="23" max="16384" width="9" style="1440"/>
  </cols>
  <sheetData>
    <row r="1" spans="1:22" x14ac:dyDescent="0.25">
      <c r="V1" s="4"/>
    </row>
    <row r="2" spans="1:22" x14ac:dyDescent="0.25">
      <c r="V2" s="4" t="s">
        <v>814</v>
      </c>
    </row>
    <row r="3" spans="1:22" x14ac:dyDescent="0.25">
      <c r="V3" s="4" t="s">
        <v>595</v>
      </c>
    </row>
    <row r="4" spans="1:22" x14ac:dyDescent="0.25">
      <c r="V4" s="4" t="s">
        <v>613</v>
      </c>
    </row>
    <row r="5" spans="1:22" x14ac:dyDescent="0.25">
      <c r="V5" s="4"/>
    </row>
    <row r="6" spans="1:22" x14ac:dyDescent="0.25">
      <c r="A6" s="16"/>
    </row>
    <row r="7" spans="1:22" x14ac:dyDescent="0.25">
      <c r="A7" s="1469"/>
      <c r="B7" s="1469"/>
      <c r="C7" s="1469"/>
      <c r="D7" s="1469"/>
      <c r="E7" s="1469"/>
      <c r="F7" s="1469"/>
      <c r="G7" s="1469"/>
      <c r="H7" s="1469"/>
      <c r="I7" s="1469"/>
      <c r="J7" s="1469"/>
      <c r="K7" s="1469"/>
      <c r="L7" s="1469"/>
      <c r="M7" s="1469"/>
      <c r="N7" s="1469"/>
      <c r="O7" s="1469"/>
      <c r="P7" s="1469"/>
      <c r="Q7" s="1469"/>
      <c r="R7" s="1469"/>
      <c r="S7" s="1469"/>
      <c r="T7" s="1469"/>
      <c r="U7" s="1469"/>
      <c r="V7" s="1469"/>
    </row>
    <row r="8" spans="1:22" x14ac:dyDescent="0.25">
      <c r="A8" s="1430"/>
      <c r="B8" s="1430"/>
      <c r="C8" s="1430"/>
      <c r="D8" s="1430"/>
      <c r="E8" s="1430"/>
      <c r="F8" s="1430"/>
      <c r="G8" s="1430"/>
      <c r="H8" s="1430"/>
      <c r="I8" s="1430"/>
      <c r="J8" s="1430"/>
      <c r="K8" s="1430"/>
      <c r="L8" s="1430"/>
      <c r="M8" s="1430"/>
      <c r="N8" s="1430"/>
      <c r="O8" s="1430"/>
      <c r="P8" s="1430"/>
      <c r="Q8" s="1430"/>
      <c r="R8" s="1430"/>
      <c r="S8" s="1430"/>
      <c r="T8" s="1430"/>
      <c r="U8" s="1430"/>
      <c r="V8" s="1430"/>
    </row>
    <row r="9" spans="1:22" x14ac:dyDescent="0.25">
      <c r="A9" s="1286"/>
      <c r="B9" s="592"/>
      <c r="V9" s="4" t="s">
        <v>596</v>
      </c>
    </row>
    <row r="10" spans="1:22" x14ac:dyDescent="0.25">
      <c r="A10" s="1550"/>
      <c r="B10" s="1550"/>
      <c r="V10" s="4" t="s">
        <v>196</v>
      </c>
    </row>
    <row r="11" spans="1:22" x14ac:dyDescent="0.25">
      <c r="A11" s="1437"/>
      <c r="B11" s="1437"/>
      <c r="T11" s="1720" t="s">
        <v>1205</v>
      </c>
      <c r="U11" s="1720"/>
      <c r="V11" s="1720"/>
    </row>
    <row r="12" spans="1:22" x14ac:dyDescent="0.25">
      <c r="A12" s="1286"/>
      <c r="B12" s="594"/>
      <c r="V12" s="4"/>
    </row>
    <row r="13" spans="1:22" x14ac:dyDescent="0.25">
      <c r="A13" s="1291"/>
      <c r="B13" s="592"/>
      <c r="T13" s="1440" t="s">
        <v>1206</v>
      </c>
      <c r="V13" s="1441" t="s">
        <v>1207</v>
      </c>
    </row>
    <row r="14" spans="1:22" x14ac:dyDescent="0.25">
      <c r="A14" s="16"/>
      <c r="V14" s="4" t="s">
        <v>1210</v>
      </c>
    </row>
    <row r="15" spans="1:22" x14ac:dyDescent="0.25">
      <c r="A15" s="1286"/>
      <c r="B15" s="17"/>
      <c r="V15" s="4" t="s">
        <v>600</v>
      </c>
    </row>
    <row r="16" spans="1:22" x14ac:dyDescent="0.25">
      <c r="A16" s="17"/>
      <c r="B16" s="17"/>
      <c r="V16" s="4"/>
    </row>
    <row r="17" spans="1:22" x14ac:dyDescent="0.25">
      <c r="A17" s="1446"/>
      <c r="B17" s="17"/>
      <c r="E17" s="1447"/>
      <c r="F17" s="17"/>
      <c r="G17" s="17"/>
      <c r="H17" s="17"/>
      <c r="I17" s="17"/>
      <c r="J17" s="1447"/>
      <c r="K17" s="1447"/>
      <c r="L17" s="1447"/>
      <c r="M17" s="1447"/>
      <c r="N17" s="1447"/>
      <c r="O17" s="1447"/>
      <c r="P17" s="17"/>
      <c r="Q17" s="1135"/>
      <c r="V17" s="4"/>
    </row>
    <row r="18" spans="1:22" x14ac:dyDescent="0.25">
      <c r="A18" s="1446"/>
      <c r="B18" s="17"/>
      <c r="E18" s="1446"/>
      <c r="F18" s="17"/>
      <c r="G18" s="17"/>
      <c r="H18" s="17"/>
      <c r="I18" s="17"/>
      <c r="J18" s="1446"/>
      <c r="K18" s="1446"/>
      <c r="L18" s="1446"/>
      <c r="M18" s="1446"/>
      <c r="N18" s="1446"/>
      <c r="O18" s="1446"/>
      <c r="P18" s="17"/>
      <c r="Q18" s="1135"/>
      <c r="V18" s="4"/>
    </row>
    <row r="19" spans="1:22" x14ac:dyDescent="0.25">
      <c r="A19" s="1446"/>
      <c r="B19" s="17"/>
      <c r="E19" s="1446"/>
      <c r="F19" s="17"/>
      <c r="G19" s="17"/>
      <c r="H19" s="17"/>
      <c r="I19" s="17"/>
      <c r="J19" s="1446"/>
      <c r="K19" s="1446"/>
      <c r="L19" s="1446"/>
      <c r="M19" s="1446"/>
      <c r="N19" s="1446"/>
      <c r="O19" s="1446"/>
      <c r="P19" s="17"/>
      <c r="Q19" s="1135"/>
      <c r="V19" s="4"/>
    </row>
    <row r="20" spans="1:22" x14ac:dyDescent="0.25">
      <c r="A20" s="1291"/>
      <c r="B20" s="592"/>
      <c r="E20" s="1291"/>
      <c r="F20" s="592"/>
      <c r="G20" s="17"/>
      <c r="H20" s="17"/>
      <c r="I20" s="17"/>
      <c r="J20" s="1291"/>
      <c r="K20" s="1291"/>
      <c r="L20" s="1291"/>
      <c r="M20" s="1291"/>
      <c r="N20" s="1291"/>
      <c r="O20" s="1291"/>
      <c r="P20" s="592"/>
      <c r="Q20" s="1135"/>
      <c r="V20" s="4"/>
    </row>
    <row r="21" spans="1:22" x14ac:dyDescent="0.25">
      <c r="A21" s="17"/>
      <c r="B21" s="1436"/>
      <c r="E21" s="1436"/>
      <c r="F21" s="230"/>
      <c r="G21" s="17"/>
      <c r="H21" s="17"/>
      <c r="I21" s="17"/>
      <c r="J21" s="17"/>
      <c r="K21" s="17"/>
      <c r="L21" s="17"/>
      <c r="M21" s="17"/>
      <c r="N21" s="17"/>
      <c r="O21" s="17"/>
      <c r="P21" s="230"/>
      <c r="Q21" s="1135"/>
      <c r="V21" s="4"/>
    </row>
    <row r="22" spans="1:22" x14ac:dyDescent="0.25">
      <c r="A22" s="16"/>
      <c r="E22" s="1436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135"/>
      <c r="V22" s="4"/>
    </row>
    <row r="23" spans="1:22" ht="27" customHeight="1" x14ac:dyDescent="0.3">
      <c r="A23" s="1721" t="s">
        <v>1209</v>
      </c>
      <c r="B23" s="1721"/>
      <c r="C23" s="1721"/>
      <c r="D23" s="1721"/>
      <c r="E23" s="1721"/>
      <c r="F23" s="1721"/>
      <c r="G23" s="1721"/>
      <c r="H23" s="1721"/>
      <c r="I23" s="1721"/>
      <c r="J23" s="1721"/>
      <c r="K23" s="1721"/>
      <c r="L23" s="1721"/>
      <c r="M23" s="1721"/>
      <c r="N23" s="1721"/>
      <c r="O23" s="1721"/>
      <c r="P23" s="1721"/>
      <c r="Q23" s="1721"/>
      <c r="R23" s="1721"/>
      <c r="S23" s="1721"/>
      <c r="T23" s="1721"/>
      <c r="U23" s="1721"/>
      <c r="V23" s="1721"/>
    </row>
    <row r="24" spans="1:22" ht="37.5" customHeight="1" thickBot="1" x14ac:dyDescent="0.3"/>
    <row r="25" spans="1:22" ht="126" customHeight="1" x14ac:dyDescent="0.25">
      <c r="A25" s="1566" t="s">
        <v>305</v>
      </c>
      <c r="B25" s="1569" t="s">
        <v>329</v>
      </c>
      <c r="C25" s="1569" t="s">
        <v>841</v>
      </c>
      <c r="D25" s="1569" t="s">
        <v>1212</v>
      </c>
      <c r="E25" s="1569"/>
      <c r="F25" s="1569"/>
      <c r="G25" s="1569"/>
      <c r="H25" s="1569"/>
      <c r="I25" s="1569"/>
      <c r="J25" s="1569"/>
      <c r="K25" s="1569"/>
      <c r="L25" s="1569"/>
      <c r="M25" s="1569"/>
      <c r="N25" s="1571" t="s">
        <v>843</v>
      </c>
      <c r="O25" s="1574" t="s">
        <v>844</v>
      </c>
      <c r="P25" s="1575"/>
      <c r="Q25" s="1575"/>
      <c r="R25" s="1576"/>
      <c r="S25" s="1574" t="s">
        <v>783</v>
      </c>
      <c r="T25" s="1576"/>
      <c r="U25" s="1571" t="s">
        <v>1208</v>
      </c>
      <c r="V25" s="1563" t="s">
        <v>784</v>
      </c>
    </row>
    <row r="26" spans="1:22" ht="31.5" customHeight="1" x14ac:dyDescent="0.25">
      <c r="A26" s="1567"/>
      <c r="B26" s="1560"/>
      <c r="C26" s="1560"/>
      <c r="D26" s="1560" t="s">
        <v>308</v>
      </c>
      <c r="E26" s="1560"/>
      <c r="F26" s="1560" t="s">
        <v>309</v>
      </c>
      <c r="G26" s="1560"/>
      <c r="H26" s="1560" t="s">
        <v>310</v>
      </c>
      <c r="I26" s="1560"/>
      <c r="J26" s="1560" t="s">
        <v>311</v>
      </c>
      <c r="K26" s="1560"/>
      <c r="L26" s="1560" t="s">
        <v>312</v>
      </c>
      <c r="M26" s="1560"/>
      <c r="N26" s="1572"/>
      <c r="O26" s="1560" t="s">
        <v>352</v>
      </c>
      <c r="P26" s="1560" t="s">
        <v>422</v>
      </c>
      <c r="Q26" s="1560" t="s">
        <v>420</v>
      </c>
      <c r="R26" s="1560"/>
      <c r="S26" s="1577" t="s">
        <v>347</v>
      </c>
      <c r="T26" s="1578"/>
      <c r="U26" s="1572"/>
      <c r="V26" s="1564"/>
    </row>
    <row r="27" spans="1:22" ht="81.75" customHeight="1" thickBot="1" x14ac:dyDescent="0.3">
      <c r="A27" s="1568"/>
      <c r="B27" s="1570"/>
      <c r="C27" s="1570"/>
      <c r="D27" s="1438" t="s">
        <v>822</v>
      </c>
      <c r="E27" s="1438" t="s">
        <v>842</v>
      </c>
      <c r="F27" s="1438" t="s">
        <v>313</v>
      </c>
      <c r="G27" s="1438" t="s">
        <v>785</v>
      </c>
      <c r="H27" s="1438" t="s">
        <v>313</v>
      </c>
      <c r="I27" s="1438" t="s">
        <v>785</v>
      </c>
      <c r="J27" s="1438" t="s">
        <v>313</v>
      </c>
      <c r="K27" s="1438" t="s">
        <v>785</v>
      </c>
      <c r="L27" s="1438" t="s">
        <v>313</v>
      </c>
      <c r="M27" s="1438" t="s">
        <v>785</v>
      </c>
      <c r="N27" s="1573"/>
      <c r="O27" s="1570"/>
      <c r="P27" s="1570"/>
      <c r="Q27" s="1438" t="s">
        <v>419</v>
      </c>
      <c r="R27" s="1438" t="s">
        <v>421</v>
      </c>
      <c r="S27" s="291" t="s">
        <v>845</v>
      </c>
      <c r="T27" s="291" t="s">
        <v>786</v>
      </c>
      <c r="U27" s="1573"/>
      <c r="V27" s="1565"/>
    </row>
    <row r="28" spans="1:22" ht="30.75" customHeight="1" thickBot="1" x14ac:dyDescent="0.3">
      <c r="A28" s="1448">
        <v>1</v>
      </c>
      <c r="B28" s="1449">
        <v>2</v>
      </c>
      <c r="C28" s="1449">
        <v>3</v>
      </c>
      <c r="D28" s="1449">
        <v>4</v>
      </c>
      <c r="E28" s="1449">
        <v>5</v>
      </c>
      <c r="F28" s="1449">
        <v>6</v>
      </c>
      <c r="G28" s="1449">
        <v>7</v>
      </c>
      <c r="H28" s="1449">
        <v>8</v>
      </c>
      <c r="I28" s="1449">
        <v>9</v>
      </c>
      <c r="J28" s="1449">
        <v>10</v>
      </c>
      <c r="K28" s="1449">
        <v>11</v>
      </c>
      <c r="L28" s="1449">
        <v>12</v>
      </c>
      <c r="M28" s="1449">
        <v>13</v>
      </c>
      <c r="N28" s="1449">
        <v>14</v>
      </c>
      <c r="O28" s="1449">
        <v>15</v>
      </c>
      <c r="P28" s="1449">
        <v>16</v>
      </c>
      <c r="Q28" s="1449">
        <v>17</v>
      </c>
      <c r="R28" s="1449">
        <v>18</v>
      </c>
      <c r="S28" s="1450">
        <v>19</v>
      </c>
      <c r="T28" s="1450">
        <v>20</v>
      </c>
      <c r="U28" s="1450"/>
      <c r="V28" s="1451"/>
    </row>
    <row r="29" spans="1:22" ht="15.75" customHeight="1" x14ac:dyDescent="0.25">
      <c r="A29" s="1709"/>
      <c r="B29" s="1711" t="s">
        <v>830</v>
      </c>
      <c r="C29" s="1713">
        <f t="shared" ref="C29:O29" si="0">C32+C43+C57</f>
        <v>21.139000000000003</v>
      </c>
      <c r="D29" s="1715">
        <f t="shared" si="0"/>
        <v>20.227</v>
      </c>
      <c r="E29" s="1713">
        <f t="shared" si="0"/>
        <v>18.953000000000003</v>
      </c>
      <c r="F29" s="1715">
        <f t="shared" si="0"/>
        <v>0.1</v>
      </c>
      <c r="G29" s="1715">
        <f t="shared" si="0"/>
        <v>0</v>
      </c>
      <c r="H29" s="1713">
        <f t="shared" si="0"/>
        <v>7.2989999999999995</v>
      </c>
      <c r="I29" s="1715">
        <f t="shared" si="0"/>
        <v>1.528</v>
      </c>
      <c r="J29" s="1715">
        <f t="shared" si="0"/>
        <v>7.8360000000000003</v>
      </c>
      <c r="K29" s="1715">
        <f t="shared" si="0"/>
        <v>10.266</v>
      </c>
      <c r="L29" s="1713">
        <f t="shared" si="0"/>
        <v>4.992</v>
      </c>
      <c r="M29" s="1715">
        <f t="shared" si="0"/>
        <v>7.1590000000000007</v>
      </c>
      <c r="N29" s="1715">
        <f t="shared" si="0"/>
        <v>47.180999999999997</v>
      </c>
      <c r="O29" s="1715">
        <f t="shared" si="0"/>
        <v>-1.2739999999999996</v>
      </c>
      <c r="P29" s="1715">
        <f>O29/D29%</f>
        <v>-6.2985118900479531</v>
      </c>
      <c r="Q29" s="1715">
        <f>Q32+Q43+Q57</f>
        <v>49.3</v>
      </c>
      <c r="R29" s="1715">
        <f>R32+R43+R57</f>
        <v>0</v>
      </c>
      <c r="S29" s="1452">
        <f t="shared" ref="S29:T31" si="1">S32+S43</f>
        <v>1.26</v>
      </c>
      <c r="T29" s="1452">
        <f t="shared" si="1"/>
        <v>2.5</v>
      </c>
      <c r="U29" s="1452" t="s">
        <v>1007</v>
      </c>
      <c r="V29" s="1722"/>
    </row>
    <row r="30" spans="1:22" ht="15.75" customHeight="1" x14ac:dyDescent="0.25">
      <c r="A30" s="1709"/>
      <c r="B30" s="1711"/>
      <c r="C30" s="1713"/>
      <c r="D30" s="1715"/>
      <c r="E30" s="1713"/>
      <c r="F30" s="1715"/>
      <c r="G30" s="1715"/>
      <c r="H30" s="1713"/>
      <c r="I30" s="1715"/>
      <c r="J30" s="1715"/>
      <c r="K30" s="1715"/>
      <c r="L30" s="1713"/>
      <c r="M30" s="1715"/>
      <c r="N30" s="1715"/>
      <c r="O30" s="1715"/>
      <c r="P30" s="1715"/>
      <c r="Q30" s="1715"/>
      <c r="R30" s="1715"/>
      <c r="S30" s="1453">
        <f t="shared" si="1"/>
        <v>5.7</v>
      </c>
      <c r="T30" s="1453">
        <f t="shared" si="1"/>
        <v>4</v>
      </c>
      <c r="U30" s="1453" t="s">
        <v>963</v>
      </c>
      <c r="V30" s="1722"/>
    </row>
    <row r="31" spans="1:22" ht="15.75" customHeight="1" x14ac:dyDescent="0.25">
      <c r="A31" s="1710"/>
      <c r="B31" s="1712"/>
      <c r="C31" s="1714"/>
      <c r="D31" s="1716"/>
      <c r="E31" s="1714"/>
      <c r="F31" s="1716"/>
      <c r="G31" s="1716"/>
      <c r="H31" s="1714"/>
      <c r="I31" s="1716"/>
      <c r="J31" s="1716"/>
      <c r="K31" s="1716"/>
      <c r="L31" s="1714"/>
      <c r="M31" s="1716"/>
      <c r="N31" s="1716"/>
      <c r="O31" s="1716"/>
      <c r="P31" s="1716"/>
      <c r="Q31" s="1716"/>
      <c r="R31" s="1716"/>
      <c r="S31" s="1453">
        <f t="shared" si="1"/>
        <v>4</v>
      </c>
      <c r="T31" s="1453">
        <f t="shared" si="1"/>
        <v>7</v>
      </c>
      <c r="U31" s="1453" t="s">
        <v>1008</v>
      </c>
      <c r="V31" s="1723"/>
    </row>
    <row r="32" spans="1:22" ht="15.75" customHeight="1" x14ac:dyDescent="0.25">
      <c r="A32" s="1717"/>
      <c r="B32" s="1531" t="s">
        <v>897</v>
      </c>
      <c r="C32" s="1693">
        <f t="shared" ref="C32:O32" si="2">C35+C40</f>
        <v>1.8960000000000001</v>
      </c>
      <c r="D32" s="1499">
        <f t="shared" si="2"/>
        <v>0.98399999999999999</v>
      </c>
      <c r="E32" s="1693">
        <f t="shared" si="2"/>
        <v>0.98399999999999999</v>
      </c>
      <c r="F32" s="1499">
        <f t="shared" si="2"/>
        <v>0</v>
      </c>
      <c r="G32" s="1499">
        <f t="shared" si="2"/>
        <v>0</v>
      </c>
      <c r="H32" s="1499">
        <f t="shared" si="2"/>
        <v>0.52800000000000002</v>
      </c>
      <c r="I32" s="1499">
        <f t="shared" si="2"/>
        <v>0.52800000000000002</v>
      </c>
      <c r="J32" s="1499">
        <f t="shared" si="2"/>
        <v>0</v>
      </c>
      <c r="K32" s="1499">
        <f t="shared" si="2"/>
        <v>0</v>
      </c>
      <c r="L32" s="1499">
        <f t="shared" si="2"/>
        <v>0.45600000000000002</v>
      </c>
      <c r="M32" s="1499">
        <f t="shared" si="2"/>
        <v>0.45600000000000002</v>
      </c>
      <c r="N32" s="1499">
        <f t="shared" si="2"/>
        <v>2.3520000000000003</v>
      </c>
      <c r="O32" s="1499">
        <f t="shared" si="2"/>
        <v>0</v>
      </c>
      <c r="P32" s="1500">
        <f>O32/D32%</f>
        <v>0</v>
      </c>
      <c r="Q32" s="1499">
        <f>Q35+Q40</f>
        <v>0</v>
      </c>
      <c r="R32" s="1499">
        <f>R35+R40</f>
        <v>0</v>
      </c>
      <c r="S32" s="43">
        <v>0</v>
      </c>
      <c r="T32" s="43">
        <v>0</v>
      </c>
      <c r="U32" s="1459" t="s">
        <v>1007</v>
      </c>
      <c r="V32" s="1697"/>
    </row>
    <row r="33" spans="1:22" x14ac:dyDescent="0.25">
      <c r="A33" s="1718"/>
      <c r="B33" s="1531"/>
      <c r="C33" s="1703"/>
      <c r="D33" s="1500"/>
      <c r="E33" s="1703"/>
      <c r="F33" s="1500"/>
      <c r="G33" s="1500"/>
      <c r="H33" s="1500"/>
      <c r="I33" s="1500"/>
      <c r="J33" s="1500"/>
      <c r="K33" s="1500"/>
      <c r="L33" s="1500"/>
      <c r="M33" s="1500"/>
      <c r="N33" s="1500"/>
      <c r="O33" s="1500"/>
      <c r="P33" s="1500"/>
      <c r="Q33" s="1500"/>
      <c r="R33" s="1500"/>
      <c r="S33" s="43">
        <v>0</v>
      </c>
      <c r="T33" s="43">
        <v>0</v>
      </c>
      <c r="U33" s="1460" t="s">
        <v>963</v>
      </c>
      <c r="V33" s="1698"/>
    </row>
    <row r="34" spans="1:22" x14ac:dyDescent="0.25">
      <c r="A34" s="1719"/>
      <c r="B34" s="1531"/>
      <c r="C34" s="1694"/>
      <c r="D34" s="1501"/>
      <c r="E34" s="1694"/>
      <c r="F34" s="1501"/>
      <c r="G34" s="1501"/>
      <c r="H34" s="1501"/>
      <c r="I34" s="1501"/>
      <c r="J34" s="1501"/>
      <c r="K34" s="1501"/>
      <c r="L34" s="1501"/>
      <c r="M34" s="1501"/>
      <c r="N34" s="1501"/>
      <c r="O34" s="1501"/>
      <c r="P34" s="1501"/>
      <c r="Q34" s="1501"/>
      <c r="R34" s="1501"/>
      <c r="S34" s="293">
        <f>S38+S40</f>
        <v>4</v>
      </c>
      <c r="T34" s="293">
        <f>T38+T40</f>
        <v>7</v>
      </c>
      <c r="U34" s="1460" t="s">
        <v>1008</v>
      </c>
      <c r="V34" s="1699"/>
    </row>
    <row r="35" spans="1:22" ht="15.75" customHeight="1" x14ac:dyDescent="0.25">
      <c r="A35" s="1706"/>
      <c r="B35" s="1579" t="s">
        <v>1010</v>
      </c>
      <c r="C35" s="1693">
        <f t="shared" ref="C35:O35" si="3">SUM(C38:C39)</f>
        <v>0.52800000000000002</v>
      </c>
      <c r="D35" s="1693">
        <f t="shared" si="3"/>
        <v>0.52800000000000002</v>
      </c>
      <c r="E35" s="1693">
        <f t="shared" si="3"/>
        <v>0.52800000000000002</v>
      </c>
      <c r="F35" s="1693">
        <f t="shared" si="3"/>
        <v>0</v>
      </c>
      <c r="G35" s="1693">
        <f t="shared" si="3"/>
        <v>0</v>
      </c>
      <c r="H35" s="1693">
        <f t="shared" si="3"/>
        <v>0.52800000000000002</v>
      </c>
      <c r="I35" s="1693">
        <f t="shared" si="3"/>
        <v>0.52800000000000002</v>
      </c>
      <c r="J35" s="1693">
        <f t="shared" si="3"/>
        <v>0</v>
      </c>
      <c r="K35" s="1693">
        <f t="shared" si="3"/>
        <v>0</v>
      </c>
      <c r="L35" s="1693">
        <f t="shared" si="3"/>
        <v>0</v>
      </c>
      <c r="M35" s="1693">
        <f t="shared" si="3"/>
        <v>0</v>
      </c>
      <c r="N35" s="1693">
        <f t="shared" si="3"/>
        <v>0.52800000000000002</v>
      </c>
      <c r="O35" s="1693">
        <f t="shared" si="3"/>
        <v>0</v>
      </c>
      <c r="P35" s="1500">
        <f>O35/D35%</f>
        <v>0</v>
      </c>
      <c r="Q35" s="1695">
        <f>SUM(Q38:Q39)</f>
        <v>0</v>
      </c>
      <c r="R35" s="1695">
        <f>SUM(R38:R39)</f>
        <v>0</v>
      </c>
      <c r="S35" s="293">
        <v>0</v>
      </c>
      <c r="T35" s="293">
        <v>0</v>
      </c>
      <c r="U35" s="1459" t="s">
        <v>1007</v>
      </c>
      <c r="V35" s="1697"/>
    </row>
    <row r="36" spans="1:22" x14ac:dyDescent="0.25">
      <c r="A36" s="1707"/>
      <c r="B36" s="1580"/>
      <c r="C36" s="1500"/>
      <c r="D36" s="1500"/>
      <c r="E36" s="1500"/>
      <c r="F36" s="1500"/>
      <c r="G36" s="1500"/>
      <c r="H36" s="1500"/>
      <c r="I36" s="1500"/>
      <c r="J36" s="1500"/>
      <c r="K36" s="1500"/>
      <c r="L36" s="1500"/>
      <c r="M36" s="1500"/>
      <c r="N36" s="1500"/>
      <c r="O36" s="1500"/>
      <c r="P36" s="1500"/>
      <c r="Q36" s="1704"/>
      <c r="R36" s="1704"/>
      <c r="S36" s="293">
        <v>0</v>
      </c>
      <c r="T36" s="293">
        <v>0</v>
      </c>
      <c r="U36" s="1460" t="s">
        <v>963</v>
      </c>
      <c r="V36" s="1698"/>
    </row>
    <row r="37" spans="1:22" x14ac:dyDescent="0.25">
      <c r="A37" s="1708"/>
      <c r="B37" s="1581"/>
      <c r="C37" s="1501"/>
      <c r="D37" s="1501"/>
      <c r="E37" s="1501"/>
      <c r="F37" s="1501"/>
      <c r="G37" s="1501"/>
      <c r="H37" s="1501"/>
      <c r="I37" s="1501"/>
      <c r="J37" s="1501"/>
      <c r="K37" s="1501"/>
      <c r="L37" s="1501"/>
      <c r="M37" s="1501"/>
      <c r="N37" s="1501"/>
      <c r="O37" s="1501"/>
      <c r="P37" s="1501"/>
      <c r="Q37" s="1696"/>
      <c r="R37" s="1696"/>
      <c r="S37" s="293">
        <f>S38</f>
        <v>1</v>
      </c>
      <c r="T37" s="293">
        <f>T38</f>
        <v>1</v>
      </c>
      <c r="U37" s="1460" t="s">
        <v>1008</v>
      </c>
      <c r="V37" s="1699"/>
    </row>
    <row r="38" spans="1:22" ht="48" customHeight="1" x14ac:dyDescent="0.25">
      <c r="A38" s="97"/>
      <c r="B38" s="738" t="s">
        <v>1173</v>
      </c>
      <c r="C38" s="553">
        <f>E38</f>
        <v>0.52800000000000002</v>
      </c>
      <c r="D38" s="553">
        <f>F38+H38+J38+L38</f>
        <v>0.52800000000000002</v>
      </c>
      <c r="E38" s="1454">
        <f>G38+I38+K38+M38</f>
        <v>0.52800000000000002</v>
      </c>
      <c r="F38" s="12">
        <v>0</v>
      </c>
      <c r="G38" s="98">
        <v>0</v>
      </c>
      <c r="H38" s="12">
        <v>0.52800000000000002</v>
      </c>
      <c r="I38" s="98">
        <v>0.52800000000000002</v>
      </c>
      <c r="J38" s="12">
        <v>0</v>
      </c>
      <c r="K38" s="98">
        <v>0</v>
      </c>
      <c r="L38" s="1936">
        <v>0</v>
      </c>
      <c r="M38" s="98">
        <v>0</v>
      </c>
      <c r="N38" s="98">
        <v>0.52800000000000002</v>
      </c>
      <c r="O38" s="1454">
        <f>E38-D38</f>
        <v>0</v>
      </c>
      <c r="P38" s="98">
        <f>ROUND(O38/D38%,1)</f>
        <v>0</v>
      </c>
      <c r="Q38" s="98">
        <v>0</v>
      </c>
      <c r="R38" s="98">
        <v>0</v>
      </c>
      <c r="S38" s="293">
        <v>1</v>
      </c>
      <c r="T38" s="293">
        <v>1</v>
      </c>
      <c r="U38" s="293"/>
      <c r="V38" s="99"/>
    </row>
    <row r="39" spans="1:22" x14ac:dyDescent="0.25">
      <c r="A39" s="97"/>
      <c r="B39" s="12"/>
      <c r="C39" s="12"/>
      <c r="D39" s="12"/>
      <c r="E39" s="98"/>
      <c r="F39" s="12"/>
      <c r="G39" s="98"/>
      <c r="H39" s="12"/>
      <c r="I39" s="98"/>
      <c r="J39" s="12"/>
      <c r="K39" s="98"/>
      <c r="L39" s="98"/>
      <c r="M39" s="98"/>
      <c r="N39" s="98"/>
      <c r="O39" s="98"/>
      <c r="P39" s="98"/>
      <c r="Q39" s="98"/>
      <c r="R39" s="98"/>
      <c r="S39" s="293"/>
      <c r="T39" s="293"/>
      <c r="U39" s="293"/>
      <c r="V39" s="99"/>
    </row>
    <row r="40" spans="1:22" ht="31.5" x14ac:dyDescent="0.25">
      <c r="A40" s="1184" t="s">
        <v>1009</v>
      </c>
      <c r="B40" s="1435" t="s">
        <v>425</v>
      </c>
      <c r="C40" s="1455">
        <f>C41+C42</f>
        <v>1.3680000000000001</v>
      </c>
      <c r="D40" s="1455">
        <f t="shared" ref="D40:R40" si="4">D41+D42</f>
        <v>0.45600000000000002</v>
      </c>
      <c r="E40" s="1455">
        <f t="shared" si="4"/>
        <v>0.45600000000000002</v>
      </c>
      <c r="F40" s="1455">
        <f t="shared" si="4"/>
        <v>0</v>
      </c>
      <c r="G40" s="1455">
        <f t="shared" si="4"/>
        <v>0</v>
      </c>
      <c r="H40" s="1455">
        <f t="shared" si="4"/>
        <v>0</v>
      </c>
      <c r="I40" s="1455">
        <f t="shared" si="4"/>
        <v>0</v>
      </c>
      <c r="J40" s="1455">
        <f t="shared" si="4"/>
        <v>0</v>
      </c>
      <c r="K40" s="1455">
        <f t="shared" si="4"/>
        <v>0</v>
      </c>
      <c r="L40" s="1463">
        <f t="shared" si="4"/>
        <v>0.45600000000000002</v>
      </c>
      <c r="M40" s="1455">
        <f t="shared" si="4"/>
        <v>0.45600000000000002</v>
      </c>
      <c r="N40" s="1455">
        <f t="shared" si="4"/>
        <v>1.8240000000000001</v>
      </c>
      <c r="O40" s="1455">
        <f t="shared" si="4"/>
        <v>0</v>
      </c>
      <c r="P40" s="1456">
        <f t="shared" si="4"/>
        <v>0</v>
      </c>
      <c r="Q40" s="1464">
        <f t="shared" si="4"/>
        <v>0</v>
      </c>
      <c r="R40" s="1464">
        <f t="shared" si="4"/>
        <v>0</v>
      </c>
      <c r="S40" s="1433">
        <f t="shared" ref="S40:U40" si="5">S41</f>
        <v>3</v>
      </c>
      <c r="T40" s="1433">
        <f>T41+T42</f>
        <v>6</v>
      </c>
      <c r="U40" s="1433">
        <f t="shared" si="5"/>
        <v>0</v>
      </c>
      <c r="V40" s="99"/>
    </row>
    <row r="41" spans="1:22" ht="68.25" customHeight="1" x14ac:dyDescent="0.25">
      <c r="A41" s="1434" t="s">
        <v>571</v>
      </c>
      <c r="B41" s="5" t="s">
        <v>1181</v>
      </c>
      <c r="C41" s="553">
        <v>1.3680000000000001</v>
      </c>
      <c r="D41" s="420">
        <f>F41+H41+J41+L41</f>
        <v>0.45600000000000002</v>
      </c>
      <c r="E41" s="1935">
        <f t="shared" ref="E41" si="6">G41+I41+K41+M41</f>
        <v>0</v>
      </c>
      <c r="F41" s="1443">
        <v>0</v>
      </c>
      <c r="G41" s="1443">
        <v>0</v>
      </c>
      <c r="H41" s="1443">
        <v>0</v>
      </c>
      <c r="I41" s="1443">
        <v>0</v>
      </c>
      <c r="J41" s="1443">
        <v>0</v>
      </c>
      <c r="K41" s="1443">
        <v>0</v>
      </c>
      <c r="L41" s="1021">
        <v>0.45600000000000002</v>
      </c>
      <c r="M41" s="1443">
        <v>0</v>
      </c>
      <c r="N41" s="1443">
        <v>1.3680000000000001</v>
      </c>
      <c r="O41" s="1454">
        <f t="shared" ref="O41" si="7">E41-D41</f>
        <v>-0.45600000000000002</v>
      </c>
      <c r="P41" s="98">
        <f t="shared" ref="P41" si="8">ROUND(O41/D41%,1)</f>
        <v>-100</v>
      </c>
      <c r="Q41" s="1443">
        <v>0</v>
      </c>
      <c r="R41" s="1443">
        <v>0</v>
      </c>
      <c r="S41" s="43">
        <v>3</v>
      </c>
      <c r="T41" s="43">
        <v>3</v>
      </c>
      <c r="U41" s="43"/>
      <c r="V41" s="7"/>
    </row>
    <row r="42" spans="1:22" ht="47.25" x14ac:dyDescent="0.25">
      <c r="A42" s="1434" t="s">
        <v>572</v>
      </c>
      <c r="B42" s="5" t="s">
        <v>1182</v>
      </c>
      <c r="C42" s="1032">
        <v>0</v>
      </c>
      <c r="D42" s="1011">
        <f>F42+H42+J42+L42</f>
        <v>0</v>
      </c>
      <c r="E42" s="1454">
        <f t="shared" ref="E42" si="9">G42+I42+K42+M42</f>
        <v>0.45600000000000002</v>
      </c>
      <c r="F42" s="1431">
        <v>0</v>
      </c>
      <c r="G42" s="1431">
        <v>0</v>
      </c>
      <c r="H42" s="1431">
        <v>0</v>
      </c>
      <c r="I42" s="1431">
        <v>0</v>
      </c>
      <c r="J42" s="1431">
        <v>0</v>
      </c>
      <c r="K42" s="1431">
        <v>0</v>
      </c>
      <c r="L42" s="1465">
        <v>0</v>
      </c>
      <c r="M42" s="1443">
        <v>0.45600000000000002</v>
      </c>
      <c r="N42" s="1443">
        <v>0.45600000000000002</v>
      </c>
      <c r="O42" s="1443">
        <v>0.45600000000000002</v>
      </c>
      <c r="P42" s="1443">
        <v>100</v>
      </c>
      <c r="Q42" s="1443">
        <v>0</v>
      </c>
      <c r="R42" s="1443">
        <v>0</v>
      </c>
      <c r="S42" s="43">
        <v>0</v>
      </c>
      <c r="T42" s="43">
        <v>3</v>
      </c>
      <c r="U42" s="43"/>
      <c r="V42" s="7"/>
    </row>
    <row r="43" spans="1:22" x14ac:dyDescent="0.25">
      <c r="A43" s="1541" t="s">
        <v>294</v>
      </c>
      <c r="B43" s="1705" t="s">
        <v>929</v>
      </c>
      <c r="C43" s="1693">
        <f>C46</f>
        <v>15.943000000000001</v>
      </c>
      <c r="D43" s="1693">
        <f t="shared" ref="D43:R43" si="10">D46</f>
        <v>15.943000000000001</v>
      </c>
      <c r="E43" s="1693">
        <f t="shared" si="10"/>
        <v>17.969000000000001</v>
      </c>
      <c r="F43" s="1693">
        <f t="shared" si="10"/>
        <v>0.1</v>
      </c>
      <c r="G43" s="1693">
        <f t="shared" si="10"/>
        <v>0</v>
      </c>
      <c r="H43" s="1693">
        <f t="shared" si="10"/>
        <v>6.7709999999999999</v>
      </c>
      <c r="I43" s="1693">
        <f t="shared" si="10"/>
        <v>1</v>
      </c>
      <c r="J43" s="1693">
        <f t="shared" si="10"/>
        <v>7.8360000000000003</v>
      </c>
      <c r="K43" s="1693">
        <f t="shared" si="10"/>
        <v>10.266</v>
      </c>
      <c r="L43" s="1693">
        <f t="shared" si="10"/>
        <v>1.236</v>
      </c>
      <c r="M43" s="1693">
        <f t="shared" si="10"/>
        <v>6.7030000000000003</v>
      </c>
      <c r="N43" s="1693">
        <f t="shared" si="10"/>
        <v>41.528999999999996</v>
      </c>
      <c r="O43" s="1693">
        <f t="shared" si="10"/>
        <v>2.0260000000000002</v>
      </c>
      <c r="P43" s="1695">
        <f t="shared" si="10"/>
        <v>-50.699999999999989</v>
      </c>
      <c r="Q43" s="1693">
        <f t="shared" si="10"/>
        <v>49.3</v>
      </c>
      <c r="R43" s="1695">
        <f t="shared" si="10"/>
        <v>0</v>
      </c>
      <c r="S43" s="43">
        <f>S46</f>
        <v>1.26</v>
      </c>
      <c r="T43" s="43">
        <f t="shared" ref="T43:T45" si="11">T46</f>
        <v>2.5</v>
      </c>
      <c r="U43" s="292" t="s">
        <v>1007</v>
      </c>
      <c r="V43" s="1697"/>
    </row>
    <row r="44" spans="1:22" x14ac:dyDescent="0.25">
      <c r="A44" s="1616"/>
      <c r="B44" s="1531"/>
      <c r="C44" s="1703"/>
      <c r="D44" s="1703"/>
      <c r="E44" s="1703"/>
      <c r="F44" s="1703"/>
      <c r="G44" s="1703"/>
      <c r="H44" s="1703"/>
      <c r="I44" s="1703"/>
      <c r="J44" s="1703"/>
      <c r="K44" s="1703"/>
      <c r="L44" s="1703"/>
      <c r="M44" s="1703"/>
      <c r="N44" s="1703"/>
      <c r="O44" s="1703"/>
      <c r="P44" s="1704"/>
      <c r="Q44" s="1703"/>
      <c r="R44" s="1704"/>
      <c r="S44" s="43">
        <f>S47</f>
        <v>5.7</v>
      </c>
      <c r="T44" s="43">
        <f t="shared" si="11"/>
        <v>4</v>
      </c>
      <c r="U44" s="1460" t="s">
        <v>963</v>
      </c>
      <c r="V44" s="1698"/>
    </row>
    <row r="45" spans="1:22" x14ac:dyDescent="0.25">
      <c r="A45" s="1616"/>
      <c r="B45" s="1531"/>
      <c r="C45" s="1694"/>
      <c r="D45" s="1694"/>
      <c r="E45" s="1694"/>
      <c r="F45" s="1694"/>
      <c r="G45" s="1694"/>
      <c r="H45" s="1694"/>
      <c r="I45" s="1694"/>
      <c r="J45" s="1694"/>
      <c r="K45" s="1694"/>
      <c r="L45" s="1694"/>
      <c r="M45" s="1694"/>
      <c r="N45" s="1694"/>
      <c r="O45" s="1694"/>
      <c r="P45" s="1696"/>
      <c r="Q45" s="1694"/>
      <c r="R45" s="1696"/>
      <c r="S45" s="43">
        <f>S48</f>
        <v>0</v>
      </c>
      <c r="T45" s="43">
        <f t="shared" si="11"/>
        <v>0</v>
      </c>
      <c r="U45" s="1460" t="s">
        <v>1008</v>
      </c>
      <c r="V45" s="1699"/>
    </row>
    <row r="46" spans="1:22" x14ac:dyDescent="0.25">
      <c r="A46" s="1537" t="s">
        <v>930</v>
      </c>
      <c r="B46" s="1579" t="s">
        <v>601</v>
      </c>
      <c r="C46" s="1693">
        <f>SUM(C49:C56)</f>
        <v>15.943000000000001</v>
      </c>
      <c r="D46" s="1693">
        <f t="shared" ref="D46:R46" si="12">SUM(D49:D56)</f>
        <v>15.943000000000001</v>
      </c>
      <c r="E46" s="1693">
        <f t="shared" si="12"/>
        <v>17.969000000000001</v>
      </c>
      <c r="F46" s="1693">
        <f t="shared" si="12"/>
        <v>0.1</v>
      </c>
      <c r="G46" s="1693">
        <f t="shared" si="12"/>
        <v>0</v>
      </c>
      <c r="H46" s="1693">
        <f t="shared" si="12"/>
        <v>6.7709999999999999</v>
      </c>
      <c r="I46" s="1693">
        <f t="shared" si="12"/>
        <v>1</v>
      </c>
      <c r="J46" s="1693">
        <f t="shared" si="12"/>
        <v>7.8360000000000003</v>
      </c>
      <c r="K46" s="1693">
        <f t="shared" si="12"/>
        <v>10.266</v>
      </c>
      <c r="L46" s="1693">
        <f t="shared" si="12"/>
        <v>1.236</v>
      </c>
      <c r="M46" s="1693">
        <f t="shared" si="12"/>
        <v>6.7030000000000003</v>
      </c>
      <c r="N46" s="1693">
        <f t="shared" si="12"/>
        <v>41.528999999999996</v>
      </c>
      <c r="O46" s="1693">
        <f t="shared" si="12"/>
        <v>2.0260000000000002</v>
      </c>
      <c r="P46" s="1695">
        <f t="shared" si="12"/>
        <v>-50.699999999999989</v>
      </c>
      <c r="Q46" s="1693">
        <f t="shared" si="12"/>
        <v>49.3</v>
      </c>
      <c r="R46" s="1695">
        <f t="shared" si="12"/>
        <v>0</v>
      </c>
      <c r="S46" s="43">
        <f>S51+S54</f>
        <v>1.26</v>
      </c>
      <c r="T46" s="43">
        <f>T51+T54</f>
        <v>2.5</v>
      </c>
      <c r="U46" s="1459" t="s">
        <v>1007</v>
      </c>
      <c r="V46" s="1697"/>
    </row>
    <row r="47" spans="1:22" x14ac:dyDescent="0.25">
      <c r="A47" s="1702"/>
      <c r="B47" s="1580"/>
      <c r="C47" s="1500"/>
      <c r="D47" s="1500"/>
      <c r="E47" s="1500"/>
      <c r="F47" s="1500"/>
      <c r="G47" s="1500"/>
      <c r="H47" s="1500"/>
      <c r="I47" s="1500"/>
      <c r="J47" s="1500"/>
      <c r="K47" s="1500"/>
      <c r="L47" s="1500"/>
      <c r="M47" s="1500"/>
      <c r="N47" s="1500"/>
      <c r="O47" s="1500"/>
      <c r="P47" s="1704"/>
      <c r="Q47" s="1500"/>
      <c r="R47" s="1704"/>
      <c r="S47" s="43">
        <f>S49+S50+S52+S53+S55+S56</f>
        <v>5.7</v>
      </c>
      <c r="T47" s="43">
        <f>T49+T50+T52+T53+T55+T56</f>
        <v>4</v>
      </c>
      <c r="U47" s="1460" t="s">
        <v>963</v>
      </c>
      <c r="V47" s="1698"/>
    </row>
    <row r="48" spans="1:22" x14ac:dyDescent="0.25">
      <c r="A48" s="1538"/>
      <c r="B48" s="1581"/>
      <c r="C48" s="1501"/>
      <c r="D48" s="1501"/>
      <c r="E48" s="1501"/>
      <c r="F48" s="1501"/>
      <c r="G48" s="1501"/>
      <c r="H48" s="1501"/>
      <c r="I48" s="1501"/>
      <c r="J48" s="1501"/>
      <c r="K48" s="1501"/>
      <c r="L48" s="1501"/>
      <c r="M48" s="1501"/>
      <c r="N48" s="1501"/>
      <c r="O48" s="1501"/>
      <c r="P48" s="1696"/>
      <c r="Q48" s="1501"/>
      <c r="R48" s="1696"/>
      <c r="S48" s="293">
        <v>0</v>
      </c>
      <c r="T48" s="293">
        <v>0</v>
      </c>
      <c r="U48" s="1460" t="s">
        <v>1008</v>
      </c>
      <c r="V48" s="1699"/>
    </row>
    <row r="49" spans="1:22" ht="115.5" customHeight="1" x14ac:dyDescent="0.25">
      <c r="A49" s="1010">
        <v>1</v>
      </c>
      <c r="B49" s="5" t="s">
        <v>1183</v>
      </c>
      <c r="C49" s="1454">
        <v>2.3210000000000002</v>
      </c>
      <c r="D49" s="420">
        <f t="shared" ref="D49:E56" si="13">F49+H49+J49+L49</f>
        <v>2.3210000000000002</v>
      </c>
      <c r="E49" s="1454">
        <f t="shared" si="13"/>
        <v>3.4660000000000002</v>
      </c>
      <c r="F49" s="12">
        <v>0.1</v>
      </c>
      <c r="G49" s="98">
        <v>0</v>
      </c>
      <c r="H49" s="12">
        <v>2.2210000000000001</v>
      </c>
      <c r="I49" s="1454">
        <v>1</v>
      </c>
      <c r="J49" s="12">
        <v>0</v>
      </c>
      <c r="K49" s="98">
        <v>2.4660000000000002</v>
      </c>
      <c r="L49" s="1319">
        <v>0</v>
      </c>
      <c r="M49" s="98">
        <v>0</v>
      </c>
      <c r="N49" s="98">
        <v>3.4660000000000002</v>
      </c>
      <c r="O49" s="1454">
        <f t="shared" ref="O49:O56" si="14">E49-D49</f>
        <v>1.145</v>
      </c>
      <c r="P49" s="98">
        <f t="shared" ref="P49:P53" si="15">ROUND(O49/D49%,1)</f>
        <v>49.3</v>
      </c>
      <c r="Q49" s="98">
        <v>49.3</v>
      </c>
      <c r="R49" s="98">
        <v>0</v>
      </c>
      <c r="S49" s="293">
        <v>4</v>
      </c>
      <c r="T49" s="293">
        <v>2</v>
      </c>
      <c r="U49" s="293"/>
      <c r="V49" s="1458" t="s">
        <v>1217</v>
      </c>
    </row>
    <row r="50" spans="1:22" ht="103.5" customHeight="1" x14ac:dyDescent="0.25">
      <c r="A50" s="1010">
        <v>2</v>
      </c>
      <c r="B50" s="5" t="s">
        <v>1211</v>
      </c>
      <c r="C50" s="1454">
        <v>1.236</v>
      </c>
      <c r="D50" s="420">
        <f t="shared" si="13"/>
        <v>1.236</v>
      </c>
      <c r="E50" s="1935">
        <f t="shared" si="13"/>
        <v>0</v>
      </c>
      <c r="F50" s="12">
        <v>0</v>
      </c>
      <c r="G50" s="98">
        <v>0</v>
      </c>
      <c r="H50" s="12">
        <v>0</v>
      </c>
      <c r="I50" s="98">
        <v>0</v>
      </c>
      <c r="J50" s="12">
        <v>0</v>
      </c>
      <c r="K50" s="98">
        <v>0</v>
      </c>
      <c r="L50" s="1021">
        <v>1.236</v>
      </c>
      <c r="M50" s="98">
        <v>0</v>
      </c>
      <c r="N50" s="98">
        <v>0</v>
      </c>
      <c r="O50" s="1454">
        <f t="shared" si="14"/>
        <v>-1.236</v>
      </c>
      <c r="P50" s="98">
        <f t="shared" si="15"/>
        <v>-100</v>
      </c>
      <c r="Q50" s="98">
        <v>0</v>
      </c>
      <c r="R50" s="98">
        <v>0</v>
      </c>
      <c r="S50" s="293">
        <v>0</v>
      </c>
      <c r="T50" s="293">
        <v>0</v>
      </c>
      <c r="U50" s="293"/>
      <c r="V50" s="1105" t="s">
        <v>1213</v>
      </c>
    </row>
    <row r="51" spans="1:22" ht="104.25" customHeight="1" x14ac:dyDescent="0.25">
      <c r="A51" s="1010">
        <v>3</v>
      </c>
      <c r="B51" s="737" t="s">
        <v>1188</v>
      </c>
      <c r="C51" s="1454">
        <v>6.843</v>
      </c>
      <c r="D51" s="420">
        <f t="shared" si="13"/>
        <v>6.843</v>
      </c>
      <c r="E51" s="1935">
        <f t="shared" si="13"/>
        <v>0</v>
      </c>
      <c r="F51" s="12">
        <v>0</v>
      </c>
      <c r="G51" s="98">
        <v>0</v>
      </c>
      <c r="H51" s="493">
        <v>2.5</v>
      </c>
      <c r="I51" s="98">
        <v>0</v>
      </c>
      <c r="J51" s="553">
        <v>4.343</v>
      </c>
      <c r="K51" s="98">
        <v>0</v>
      </c>
      <c r="L51" s="1319">
        <v>0</v>
      </c>
      <c r="M51" s="98">
        <v>0</v>
      </c>
      <c r="N51" s="98">
        <v>15.314</v>
      </c>
      <c r="O51" s="1454">
        <f t="shared" si="14"/>
        <v>-6.843</v>
      </c>
      <c r="P51" s="98">
        <f t="shared" si="15"/>
        <v>-100</v>
      </c>
      <c r="Q51" s="98">
        <v>0</v>
      </c>
      <c r="R51" s="98">
        <v>0</v>
      </c>
      <c r="S51" s="293">
        <v>1.26</v>
      </c>
      <c r="T51" s="293">
        <v>0</v>
      </c>
      <c r="U51" s="293"/>
      <c r="V51" s="99" t="s">
        <v>1214</v>
      </c>
    </row>
    <row r="52" spans="1:22" ht="90" customHeight="1" x14ac:dyDescent="0.25">
      <c r="A52" s="1010">
        <v>4</v>
      </c>
      <c r="B52" s="5" t="s">
        <v>1200</v>
      </c>
      <c r="C52" s="1454">
        <v>3.2610000000000001</v>
      </c>
      <c r="D52" s="420">
        <f t="shared" si="13"/>
        <v>3.2610000000000001</v>
      </c>
      <c r="E52" s="1935">
        <f t="shared" si="13"/>
        <v>0</v>
      </c>
      <c r="F52" s="12">
        <v>0</v>
      </c>
      <c r="G52" s="98">
        <v>0</v>
      </c>
      <c r="H52" s="493">
        <v>1.2</v>
      </c>
      <c r="I52" s="98">
        <v>0</v>
      </c>
      <c r="J52" s="493">
        <v>2.0609999999999999</v>
      </c>
      <c r="K52" s="98">
        <v>0</v>
      </c>
      <c r="L52" s="1319">
        <v>0</v>
      </c>
      <c r="M52" s="98">
        <v>0</v>
      </c>
      <c r="N52" s="98">
        <v>4.851</v>
      </c>
      <c r="O52" s="1454">
        <f t="shared" si="14"/>
        <v>-3.2610000000000001</v>
      </c>
      <c r="P52" s="98">
        <f t="shared" si="15"/>
        <v>-100</v>
      </c>
      <c r="Q52" s="98">
        <v>0</v>
      </c>
      <c r="R52" s="98">
        <v>0</v>
      </c>
      <c r="S52" s="293">
        <v>1</v>
      </c>
      <c r="T52" s="293">
        <v>0</v>
      </c>
      <c r="U52" s="293"/>
      <c r="V52" s="99" t="s">
        <v>1214</v>
      </c>
    </row>
    <row r="53" spans="1:22" ht="91.5" customHeight="1" x14ac:dyDescent="0.25">
      <c r="A53" s="1010">
        <v>5</v>
      </c>
      <c r="B53" s="5" t="s">
        <v>1189</v>
      </c>
      <c r="C53" s="1454">
        <v>2.282</v>
      </c>
      <c r="D53" s="420">
        <f t="shared" si="13"/>
        <v>2.282</v>
      </c>
      <c r="E53" s="1935">
        <f t="shared" si="13"/>
        <v>0</v>
      </c>
      <c r="F53" s="12">
        <v>0</v>
      </c>
      <c r="G53" s="98">
        <v>0</v>
      </c>
      <c r="H53" s="493">
        <v>0.85</v>
      </c>
      <c r="I53" s="98">
        <v>0</v>
      </c>
      <c r="J53" s="553">
        <v>1.4319999999999999</v>
      </c>
      <c r="K53" s="98">
        <v>0</v>
      </c>
      <c r="L53" s="1319">
        <v>0</v>
      </c>
      <c r="M53" s="98">
        <v>0</v>
      </c>
      <c r="N53" s="98">
        <v>3.395</v>
      </c>
      <c r="O53" s="1454">
        <f t="shared" si="14"/>
        <v>-2.282</v>
      </c>
      <c r="P53" s="98">
        <f t="shared" si="15"/>
        <v>-100</v>
      </c>
      <c r="Q53" s="98">
        <v>0</v>
      </c>
      <c r="R53" s="98">
        <v>0</v>
      </c>
      <c r="S53" s="293">
        <v>0.7</v>
      </c>
      <c r="T53" s="293">
        <v>0</v>
      </c>
      <c r="U53" s="293"/>
      <c r="V53" s="99" t="s">
        <v>1214</v>
      </c>
    </row>
    <row r="54" spans="1:22" ht="90.75" customHeight="1" x14ac:dyDescent="0.25">
      <c r="A54" s="1011"/>
      <c r="B54" s="5" t="s">
        <v>1197</v>
      </c>
      <c r="C54" s="1935">
        <v>0</v>
      </c>
      <c r="D54" s="1011">
        <f t="shared" si="13"/>
        <v>0</v>
      </c>
      <c r="E54" s="1454">
        <f t="shared" si="13"/>
        <v>7.8290000000000006</v>
      </c>
      <c r="F54" s="12">
        <v>0</v>
      </c>
      <c r="G54" s="98">
        <v>0</v>
      </c>
      <c r="H54" s="12">
        <v>0</v>
      </c>
      <c r="I54" s="98">
        <v>0</v>
      </c>
      <c r="J54" s="12">
        <v>0</v>
      </c>
      <c r="K54" s="98">
        <v>5</v>
      </c>
      <c r="L54" s="1319">
        <v>0</v>
      </c>
      <c r="M54" s="98">
        <v>2.8290000000000002</v>
      </c>
      <c r="N54" s="98">
        <v>7.8289999999999997</v>
      </c>
      <c r="O54" s="1454">
        <f t="shared" si="14"/>
        <v>7.8290000000000006</v>
      </c>
      <c r="P54" s="98">
        <v>100</v>
      </c>
      <c r="Q54" s="98">
        <v>0</v>
      </c>
      <c r="R54" s="98">
        <v>0</v>
      </c>
      <c r="S54" s="293">
        <v>0</v>
      </c>
      <c r="T54" s="293">
        <v>2.5</v>
      </c>
      <c r="U54" s="293"/>
      <c r="V54" s="99" t="s">
        <v>1215</v>
      </c>
    </row>
    <row r="55" spans="1:22" ht="75.75" customHeight="1" x14ac:dyDescent="0.25">
      <c r="A55" s="1011"/>
      <c r="B55" s="5" t="s">
        <v>1198</v>
      </c>
      <c r="C55" s="1935">
        <v>0</v>
      </c>
      <c r="D55" s="1011">
        <f t="shared" si="13"/>
        <v>0</v>
      </c>
      <c r="E55" s="1454">
        <f t="shared" si="13"/>
        <v>1.669</v>
      </c>
      <c r="F55" s="12">
        <v>0</v>
      </c>
      <c r="G55" s="98">
        <v>0</v>
      </c>
      <c r="H55" s="12">
        <v>0</v>
      </c>
      <c r="I55" s="98">
        <v>0</v>
      </c>
      <c r="J55" s="12">
        <v>0</v>
      </c>
      <c r="K55" s="98">
        <v>0.8</v>
      </c>
      <c r="L55" s="1319">
        <v>0</v>
      </c>
      <c r="M55" s="98">
        <v>0.86899999999999999</v>
      </c>
      <c r="N55" s="98">
        <v>1.669</v>
      </c>
      <c r="O55" s="1454">
        <f t="shared" si="14"/>
        <v>1.669</v>
      </c>
      <c r="P55" s="98">
        <v>100</v>
      </c>
      <c r="Q55" s="98">
        <v>0</v>
      </c>
      <c r="R55" s="98">
        <v>0</v>
      </c>
      <c r="S55" s="293">
        <v>0</v>
      </c>
      <c r="T55" s="293">
        <v>0.5</v>
      </c>
      <c r="U55" s="293"/>
      <c r="V55" s="99" t="s">
        <v>1215</v>
      </c>
    </row>
    <row r="56" spans="1:22" ht="66" customHeight="1" x14ac:dyDescent="0.25">
      <c r="A56" s="1011"/>
      <c r="B56" s="5" t="s">
        <v>1199</v>
      </c>
      <c r="C56" s="1935">
        <v>0</v>
      </c>
      <c r="D56" s="1011">
        <f t="shared" si="13"/>
        <v>0</v>
      </c>
      <c r="E56" s="1454">
        <f t="shared" si="13"/>
        <v>5.0049999999999999</v>
      </c>
      <c r="F56" s="12">
        <v>0</v>
      </c>
      <c r="G56" s="98">
        <v>0</v>
      </c>
      <c r="H56" s="12">
        <v>0</v>
      </c>
      <c r="I56" s="98">
        <v>0</v>
      </c>
      <c r="J56" s="12">
        <v>0</v>
      </c>
      <c r="K56" s="98">
        <v>2</v>
      </c>
      <c r="L56" s="1319">
        <v>0</v>
      </c>
      <c r="M56" s="98">
        <v>3.0049999999999999</v>
      </c>
      <c r="N56" s="98">
        <v>5.0049999999999999</v>
      </c>
      <c r="O56" s="1454">
        <f t="shared" si="14"/>
        <v>5.0049999999999999</v>
      </c>
      <c r="P56" s="98">
        <v>100</v>
      </c>
      <c r="Q56" s="98">
        <v>0</v>
      </c>
      <c r="R56" s="98">
        <v>0</v>
      </c>
      <c r="S56" s="293">
        <v>0</v>
      </c>
      <c r="T56" s="293">
        <v>1.5</v>
      </c>
      <c r="U56" s="293"/>
      <c r="V56" s="99" t="s">
        <v>1215</v>
      </c>
    </row>
    <row r="57" spans="1:22" x14ac:dyDescent="0.25">
      <c r="A57" s="1540" t="s">
        <v>899</v>
      </c>
      <c r="B57" s="1700" t="s">
        <v>709</v>
      </c>
      <c r="C57" s="1693">
        <f>SUM(C59:C59)</f>
        <v>3.3</v>
      </c>
      <c r="D57" s="1693">
        <f>SUM(D59:D59)</f>
        <v>3.3</v>
      </c>
      <c r="E57" s="1693">
        <f>SUM(G57,I57,K57,M57)</f>
        <v>0</v>
      </c>
      <c r="F57" s="1695">
        <f t="shared" ref="F57:O57" si="16">SUM(F59:F59)</f>
        <v>0</v>
      </c>
      <c r="G57" s="1695">
        <f t="shared" si="16"/>
        <v>0</v>
      </c>
      <c r="H57" s="1695">
        <f t="shared" si="16"/>
        <v>0</v>
      </c>
      <c r="I57" s="1695">
        <f t="shared" si="16"/>
        <v>0</v>
      </c>
      <c r="J57" s="1695">
        <f t="shared" si="16"/>
        <v>0</v>
      </c>
      <c r="K57" s="1695">
        <f t="shared" si="16"/>
        <v>0</v>
      </c>
      <c r="L57" s="1693">
        <f t="shared" si="16"/>
        <v>3.3</v>
      </c>
      <c r="M57" s="1695">
        <f t="shared" si="16"/>
        <v>0</v>
      </c>
      <c r="N57" s="1693">
        <f t="shared" si="16"/>
        <v>3.3</v>
      </c>
      <c r="O57" s="1693">
        <f t="shared" si="16"/>
        <v>-3.3</v>
      </c>
      <c r="P57" s="1695">
        <v>100</v>
      </c>
      <c r="Q57" s="1695">
        <f>SUM(Q59:Q59)</f>
        <v>0</v>
      </c>
      <c r="R57" s="1695">
        <f>SUM(R59:R59)</f>
        <v>0</v>
      </c>
      <c r="S57" s="1695">
        <f t="shared" ref="S57:V57" si="17">S59</f>
        <v>0</v>
      </c>
      <c r="T57" s="1695">
        <f t="shared" si="17"/>
        <v>0</v>
      </c>
      <c r="U57" s="1455"/>
      <c r="V57" s="1693" t="str">
        <f t="shared" si="17"/>
        <v>проведение ремонтных работ увеличивает срок службы на 4 года</v>
      </c>
    </row>
    <row r="58" spans="1:22" x14ac:dyDescent="0.25">
      <c r="A58" s="1541"/>
      <c r="B58" s="1701"/>
      <c r="C58" s="1694"/>
      <c r="D58" s="1694"/>
      <c r="E58" s="1694"/>
      <c r="F58" s="1696"/>
      <c r="G58" s="1696"/>
      <c r="H58" s="1696"/>
      <c r="I58" s="1696"/>
      <c r="J58" s="1696"/>
      <c r="K58" s="1696"/>
      <c r="L58" s="1694"/>
      <c r="M58" s="1696"/>
      <c r="N58" s="1694"/>
      <c r="O58" s="1694"/>
      <c r="P58" s="1696"/>
      <c r="Q58" s="1696"/>
      <c r="R58" s="1696"/>
      <c r="S58" s="1696"/>
      <c r="T58" s="1696"/>
      <c r="U58" s="971"/>
      <c r="V58" s="1694"/>
    </row>
    <row r="59" spans="1:22" ht="63" customHeight="1" x14ac:dyDescent="0.25">
      <c r="A59" s="97">
        <v>1</v>
      </c>
      <c r="B59" s="737" t="s">
        <v>957</v>
      </c>
      <c r="C59" s="553">
        <v>3.3</v>
      </c>
      <c r="D59" s="420">
        <f t="shared" ref="D59:E59" si="18">F59+H59+J59+L59</f>
        <v>3.3</v>
      </c>
      <c r="E59" s="1454">
        <f t="shared" si="18"/>
        <v>0</v>
      </c>
      <c r="F59" s="12"/>
      <c r="G59" s="98"/>
      <c r="H59" s="12"/>
      <c r="I59" s="98"/>
      <c r="J59" s="12"/>
      <c r="K59" s="98"/>
      <c r="L59" s="1454">
        <v>3.3</v>
      </c>
      <c r="M59" s="98"/>
      <c r="N59" s="1454">
        <v>3.3</v>
      </c>
      <c r="O59" s="1454">
        <f t="shared" ref="O59" si="19">E59-D59</f>
        <v>-3.3</v>
      </c>
      <c r="P59" s="98">
        <f t="shared" ref="P59" si="20">ROUND(O59/D59%,1)</f>
        <v>-100</v>
      </c>
      <c r="Q59" s="98"/>
      <c r="R59" s="98"/>
      <c r="S59" s="293"/>
      <c r="T59" s="293"/>
      <c r="U59" s="293"/>
      <c r="V59" s="1457" t="s">
        <v>1216</v>
      </c>
    </row>
    <row r="60" spans="1:22" ht="16.5" thickBot="1" x14ac:dyDescent="0.3">
      <c r="A60" s="92"/>
      <c r="B60" s="93"/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294"/>
      <c r="T60" s="294"/>
      <c r="U60" s="294"/>
      <c r="V60" s="94"/>
    </row>
    <row r="61" spans="1:22" x14ac:dyDescent="0.25">
      <c r="A61" s="1429"/>
      <c r="B61" s="1429"/>
      <c r="C61" s="1439"/>
      <c r="D61" s="1439"/>
      <c r="E61" s="1439"/>
      <c r="F61" s="1439"/>
      <c r="G61" s="1439"/>
      <c r="H61" s="1439"/>
      <c r="I61" s="1439"/>
      <c r="J61" s="1439"/>
      <c r="K61" s="1439"/>
      <c r="L61" s="1439"/>
      <c r="M61" s="1439"/>
      <c r="N61" s="1439"/>
      <c r="O61" s="1439"/>
      <c r="P61" s="1439"/>
      <c r="Q61" s="1439"/>
      <c r="R61" s="1439"/>
      <c r="S61" s="1439"/>
      <c r="T61" s="1439"/>
      <c r="U61" s="1439"/>
      <c r="V61" s="1439"/>
    </row>
    <row r="62" spans="1:22" x14ac:dyDescent="0.25">
      <c r="A62" s="1429"/>
      <c r="B62" s="1467" t="s">
        <v>840</v>
      </c>
      <c r="C62" s="1467"/>
      <c r="D62" s="1467"/>
      <c r="E62" s="1439"/>
      <c r="F62" s="1439"/>
      <c r="G62" s="1439"/>
      <c r="H62" s="1439"/>
      <c r="I62" s="1439"/>
      <c r="J62" s="1439"/>
      <c r="K62" s="1439"/>
      <c r="L62" s="1439"/>
      <c r="M62" s="1439"/>
      <c r="N62" s="1439"/>
      <c r="O62" s="1439"/>
      <c r="P62" s="1439"/>
      <c r="Q62" s="1439"/>
      <c r="R62" s="1439"/>
      <c r="S62" s="1439"/>
      <c r="T62" s="1439"/>
      <c r="U62" s="1439"/>
      <c r="V62" s="1439"/>
    </row>
    <row r="63" spans="1:22" x14ac:dyDescent="0.25">
      <c r="A63" s="1429"/>
      <c r="B63" s="1428" t="s">
        <v>823</v>
      </c>
      <c r="C63" s="1444"/>
      <c r="D63" s="1429"/>
      <c r="E63" s="1429"/>
      <c r="F63" s="1429"/>
      <c r="G63" s="1429"/>
      <c r="H63" s="1429"/>
      <c r="I63" s="1429"/>
      <c r="J63" s="1429"/>
      <c r="K63" s="1429"/>
      <c r="L63" s="1429"/>
      <c r="M63" s="1429"/>
      <c r="N63" s="1429"/>
      <c r="O63" s="1429"/>
      <c r="P63" s="1429"/>
      <c r="Q63" s="1429"/>
      <c r="R63" s="1429"/>
      <c r="S63" s="1429"/>
      <c r="T63" s="1429"/>
      <c r="U63" s="1429"/>
      <c r="V63" s="1429"/>
    </row>
    <row r="64" spans="1:22" x14ac:dyDescent="0.25">
      <c r="A64" s="1429"/>
      <c r="B64" s="1467" t="s">
        <v>824</v>
      </c>
      <c r="C64" s="1467"/>
      <c r="D64" s="1467"/>
      <c r="E64" s="1467"/>
      <c r="F64" s="1467"/>
      <c r="G64" s="1429"/>
      <c r="H64" s="1429"/>
      <c r="I64" s="1429"/>
      <c r="J64" s="1429"/>
      <c r="K64" s="1429"/>
      <c r="L64" s="1429"/>
      <c r="M64" s="1429"/>
      <c r="N64" s="1429"/>
      <c r="O64" s="1429"/>
      <c r="P64" s="1429"/>
      <c r="Q64" s="1429"/>
      <c r="R64" s="1429"/>
      <c r="S64" s="1429"/>
      <c r="T64" s="1429"/>
      <c r="U64" s="1429"/>
      <c r="V64" s="1429"/>
    </row>
    <row r="65" spans="1:22" x14ac:dyDescent="0.25">
      <c r="A65" s="1439"/>
      <c r="B65" s="1440" t="s">
        <v>846</v>
      </c>
      <c r="I65" s="1439"/>
      <c r="J65" s="1439"/>
      <c r="K65" s="1439"/>
      <c r="L65" s="1439"/>
      <c r="M65" s="1439"/>
      <c r="N65" s="1439"/>
      <c r="O65" s="1439"/>
      <c r="P65" s="1439"/>
      <c r="Q65" s="1439"/>
      <c r="R65" s="1439"/>
      <c r="S65" s="1439"/>
      <c r="T65" s="1439"/>
      <c r="U65" s="1439"/>
      <c r="V65" s="1439"/>
    </row>
    <row r="66" spans="1:22" x14ac:dyDescent="0.25">
      <c r="A66" s="1439"/>
      <c r="I66" s="1439"/>
      <c r="J66" s="1439"/>
      <c r="K66" s="1439"/>
      <c r="L66" s="1439"/>
      <c r="M66" s="1439"/>
      <c r="N66" s="1439"/>
      <c r="O66" s="1439"/>
      <c r="P66" s="1439"/>
      <c r="Q66" s="1439"/>
      <c r="R66" s="1439"/>
      <c r="S66" s="1439"/>
      <c r="T66" s="1439"/>
      <c r="U66" s="1439"/>
      <c r="V66" s="1439"/>
    </row>
    <row r="67" spans="1:22" x14ac:dyDescent="0.25">
      <c r="A67" s="1439"/>
      <c r="B67" s="1466" t="s">
        <v>610</v>
      </c>
      <c r="C67" s="1466"/>
      <c r="D67" s="1466"/>
      <c r="E67" s="1466"/>
      <c r="F67" s="1466"/>
      <c r="G67" s="1466"/>
      <c r="H67" s="1466"/>
      <c r="I67" s="1439"/>
      <c r="J67" s="1439"/>
      <c r="K67" s="1439"/>
      <c r="L67" s="1439"/>
      <c r="M67" s="1439"/>
      <c r="N67" s="1439"/>
      <c r="O67" s="1439"/>
      <c r="P67" s="1439"/>
      <c r="Q67" s="1439"/>
      <c r="R67" s="1439"/>
      <c r="S67" s="1439"/>
      <c r="T67" s="1439"/>
      <c r="U67" s="1439"/>
      <c r="V67" s="1439"/>
    </row>
    <row r="68" spans="1:22" x14ac:dyDescent="0.25">
      <c r="A68" s="1439"/>
      <c r="B68" s="13"/>
      <c r="C68" s="1439"/>
      <c r="D68" s="1439"/>
      <c r="E68" s="1439"/>
      <c r="F68" s="1439"/>
      <c r="G68" s="1439"/>
      <c r="H68" s="1439"/>
      <c r="I68" s="1439"/>
      <c r="J68" s="1439"/>
      <c r="K68" s="1439"/>
      <c r="L68" s="1439"/>
      <c r="M68" s="1439"/>
      <c r="N68" s="1439"/>
      <c r="O68" s="1439"/>
      <c r="P68" s="1439"/>
      <c r="Q68" s="1439"/>
      <c r="R68" s="1439"/>
      <c r="S68" s="1439"/>
      <c r="T68" s="1439"/>
      <c r="U68" s="1439"/>
      <c r="V68" s="1439"/>
    </row>
    <row r="69" spans="1:22" x14ac:dyDescent="0.25">
      <c r="A69" s="1439"/>
      <c r="B69" s="1439"/>
      <c r="C69" s="1439"/>
      <c r="D69" s="1439"/>
      <c r="E69" s="1439"/>
      <c r="F69" s="1439"/>
      <c r="G69" s="1439"/>
      <c r="H69" s="1439"/>
      <c r="I69" s="1439"/>
      <c r="J69" s="1439"/>
      <c r="K69" s="1439"/>
      <c r="L69" s="1439"/>
      <c r="M69" s="1439"/>
      <c r="N69" s="1439"/>
      <c r="O69" s="1439"/>
      <c r="P69" s="1439"/>
      <c r="Q69" s="1439"/>
      <c r="R69" s="1439"/>
      <c r="S69" s="1439"/>
      <c r="T69" s="1439"/>
      <c r="U69" s="1439"/>
      <c r="V69" s="1439"/>
    </row>
    <row r="70" spans="1:22" x14ac:dyDescent="0.25">
      <c r="A70" s="14"/>
    </row>
    <row r="71" spans="1:22" x14ac:dyDescent="0.25">
      <c r="A71" s="1442"/>
      <c r="C71" s="21"/>
      <c r="G71" s="32"/>
      <c r="H71" s="22"/>
      <c r="I71" s="32"/>
    </row>
    <row r="72" spans="1:22" x14ac:dyDescent="0.25">
      <c r="D72" s="24"/>
      <c r="G72" s="1432"/>
      <c r="I72" s="1432"/>
      <c r="J72" s="1432"/>
      <c r="K72" s="1432"/>
      <c r="M72" s="32"/>
      <c r="N72" s="32"/>
      <c r="O72" s="32"/>
      <c r="P72" s="32"/>
      <c r="Q72" s="32"/>
      <c r="R72" s="32"/>
      <c r="S72" s="32"/>
      <c r="T72" s="32"/>
      <c r="U72" s="32"/>
      <c r="V72" s="22"/>
    </row>
    <row r="73" spans="1:22" x14ac:dyDescent="0.25">
      <c r="A73" s="17"/>
      <c r="D73" s="16"/>
      <c r="I73" s="1430"/>
    </row>
  </sheetData>
  <mergeCells count="141">
    <mergeCell ref="R29:R31"/>
    <mergeCell ref="A7:V7"/>
    <mergeCell ref="A10:B10"/>
    <mergeCell ref="T11:V11"/>
    <mergeCell ref="A23:V23"/>
    <mergeCell ref="A25:A27"/>
    <mergeCell ref="B25:B27"/>
    <mergeCell ref="C25:C27"/>
    <mergeCell ref="D25:M25"/>
    <mergeCell ref="N25:N27"/>
    <mergeCell ref="O25:R25"/>
    <mergeCell ref="S25:T25"/>
    <mergeCell ref="U25:U27"/>
    <mergeCell ref="V25:V27"/>
    <mergeCell ref="D26:E26"/>
    <mergeCell ref="F26:G26"/>
    <mergeCell ref="H26:I26"/>
    <mergeCell ref="J26:K26"/>
    <mergeCell ref="L26:M26"/>
    <mergeCell ref="O26:O27"/>
    <mergeCell ref="P26:P27"/>
    <mergeCell ref="Q26:R26"/>
    <mergeCell ref="S26:T26"/>
    <mergeCell ref="V29:V31"/>
    <mergeCell ref="R32:R34"/>
    <mergeCell ref="V32:V34"/>
    <mergeCell ref="M32:M34"/>
    <mergeCell ref="N32:N34"/>
    <mergeCell ref="O32:O34"/>
    <mergeCell ref="P32:P34"/>
    <mergeCell ref="Q32:Q34"/>
    <mergeCell ref="A32:A34"/>
    <mergeCell ref="B32:B34"/>
    <mergeCell ref="C32:C34"/>
    <mergeCell ref="D32:D34"/>
    <mergeCell ref="E32:E34"/>
    <mergeCell ref="L32:L34"/>
    <mergeCell ref="F32:F34"/>
    <mergeCell ref="G32:G34"/>
    <mergeCell ref="H32:H34"/>
    <mergeCell ref="I32:I34"/>
    <mergeCell ref="J32:J34"/>
    <mergeCell ref="K32:K34"/>
    <mergeCell ref="Q35:Q37"/>
    <mergeCell ref="A29:A31"/>
    <mergeCell ref="B29:B31"/>
    <mergeCell ref="C29:C31"/>
    <mergeCell ref="D29:D31"/>
    <mergeCell ref="E29:E31"/>
    <mergeCell ref="D35:D37"/>
    <mergeCell ref="E35:E37"/>
    <mergeCell ref="F35:F37"/>
    <mergeCell ref="G35:G37"/>
    <mergeCell ref="F29:F31"/>
    <mergeCell ref="G29:G31"/>
    <mergeCell ref="H29:H31"/>
    <mergeCell ref="O29:O31"/>
    <mergeCell ref="P29:P31"/>
    <mergeCell ref="Q29:Q31"/>
    <mergeCell ref="M29:M31"/>
    <mergeCell ref="N29:N31"/>
    <mergeCell ref="I29:I31"/>
    <mergeCell ref="J29:J31"/>
    <mergeCell ref="K29:K31"/>
    <mergeCell ref="L29:L31"/>
    <mergeCell ref="R35:R37"/>
    <mergeCell ref="V35:V37"/>
    <mergeCell ref="A43:A45"/>
    <mergeCell ref="B43:B45"/>
    <mergeCell ref="C43:C45"/>
    <mergeCell ref="D43:D45"/>
    <mergeCell ref="E43:E45"/>
    <mergeCell ref="I35:I37"/>
    <mergeCell ref="J35:J37"/>
    <mergeCell ref="K35:K37"/>
    <mergeCell ref="L35:L37"/>
    <mergeCell ref="M35:M37"/>
    <mergeCell ref="N35:N37"/>
    <mergeCell ref="R43:R45"/>
    <mergeCell ref="V43:V45"/>
    <mergeCell ref="M43:M45"/>
    <mergeCell ref="N43:N45"/>
    <mergeCell ref="O43:O45"/>
    <mergeCell ref="P43:P45"/>
    <mergeCell ref="Q43:Q45"/>
    <mergeCell ref="A35:A37"/>
    <mergeCell ref="B35:B37"/>
    <mergeCell ref="C35:C37"/>
    <mergeCell ref="L43:L45"/>
    <mergeCell ref="F43:F45"/>
    <mergeCell ref="G43:G45"/>
    <mergeCell ref="H43:H45"/>
    <mergeCell ref="I43:I45"/>
    <mergeCell ref="J43:J45"/>
    <mergeCell ref="K43:K45"/>
    <mergeCell ref="O35:O37"/>
    <mergeCell ref="P35:P37"/>
    <mergeCell ref="O46:O48"/>
    <mergeCell ref="P46:P48"/>
    <mergeCell ref="H35:H37"/>
    <mergeCell ref="Q46:Q48"/>
    <mergeCell ref="R46:R48"/>
    <mergeCell ref="V46:V48"/>
    <mergeCell ref="A57:A58"/>
    <mergeCell ref="B57:B58"/>
    <mergeCell ref="C57:C58"/>
    <mergeCell ref="D57:D58"/>
    <mergeCell ref="E57:E58"/>
    <mergeCell ref="I46:I48"/>
    <mergeCell ref="J46:J48"/>
    <mergeCell ref="K46:K48"/>
    <mergeCell ref="L46:L48"/>
    <mergeCell ref="M46:M48"/>
    <mergeCell ref="N46:N48"/>
    <mergeCell ref="A46:A48"/>
    <mergeCell ref="B46:B48"/>
    <mergeCell ref="C46:C48"/>
    <mergeCell ref="D46:D48"/>
    <mergeCell ref="E46:E48"/>
    <mergeCell ref="F46:F48"/>
    <mergeCell ref="G46:G48"/>
    <mergeCell ref="H46:H48"/>
    <mergeCell ref="B67:H67"/>
    <mergeCell ref="R57:R58"/>
    <mergeCell ref="S57:S58"/>
    <mergeCell ref="T57:T58"/>
    <mergeCell ref="V57:V58"/>
    <mergeCell ref="B62:D62"/>
    <mergeCell ref="B64:F64"/>
    <mergeCell ref="L57:L58"/>
    <mergeCell ref="M57:M58"/>
    <mergeCell ref="N57:N58"/>
    <mergeCell ref="O57:O58"/>
    <mergeCell ref="P57:P58"/>
    <mergeCell ref="Q57:Q58"/>
    <mergeCell ref="F57:F58"/>
    <mergeCell ref="G57:G58"/>
    <mergeCell ref="H57:H58"/>
    <mergeCell ref="I57:I58"/>
    <mergeCell ref="J57:J58"/>
    <mergeCell ref="K57:K58"/>
  </mergeCells>
  <pageMargins left="0.70866141732283472" right="0.70866141732283472" top="0.74803149606299213" bottom="0.74803149606299213" header="0.31496062992125984" footer="0.31496062992125984"/>
  <pageSetup paperSize="9" scale="2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00"/>
  <sheetViews>
    <sheetView topLeftCell="A59" zoomScale="70" zoomScaleNormal="70" workbookViewId="0">
      <selection activeCell="B66" sqref="B66"/>
    </sheetView>
  </sheetViews>
  <sheetFormatPr defaultColWidth="9" defaultRowHeight="15" x14ac:dyDescent="0.25"/>
  <cols>
    <col min="1" max="1" width="5" style="590" customWidth="1"/>
    <col min="2" max="2" width="48.5" style="545" customWidth="1"/>
    <col min="3" max="3" width="11.875" style="545" customWidth="1"/>
    <col min="4" max="4" width="17.25" style="545" customWidth="1"/>
    <col min="5" max="5" width="9.75" style="414" customWidth="1"/>
    <col min="6" max="6" width="10.875" style="414" bestFit="1" customWidth="1"/>
    <col min="7" max="7" width="7.75" style="414" customWidth="1"/>
    <col min="8" max="8" width="8.875" style="545" bestFit="1" customWidth="1"/>
    <col min="9" max="9" width="13.875" style="414" bestFit="1" customWidth="1"/>
    <col min="10" max="10" width="13.25" style="414" bestFit="1" customWidth="1"/>
    <col min="11" max="11" width="16" style="545" customWidth="1"/>
    <col min="12" max="12" width="11.625" style="545" customWidth="1"/>
    <col min="13" max="13" width="16.875" style="545" customWidth="1"/>
    <col min="14" max="14" width="13.25" style="545" customWidth="1"/>
    <col min="15" max="15" width="18.375" style="545" customWidth="1"/>
    <col min="16" max="16" width="15" style="545" customWidth="1"/>
    <col min="17" max="17" width="19.125" style="545" customWidth="1"/>
    <col min="18" max="18" width="14.625" style="545" customWidth="1"/>
    <col min="19" max="19" width="18.5" style="545" customWidth="1"/>
    <col min="20" max="20" width="14.25" style="545" customWidth="1"/>
    <col min="21" max="21" width="54" style="597" customWidth="1"/>
    <col min="22" max="22" width="20.5" style="414" customWidth="1"/>
    <col min="23" max="23" width="27.875" style="597" bestFit="1" customWidth="1"/>
    <col min="24" max="24" width="6.875" style="545" bestFit="1" customWidth="1"/>
    <col min="25" max="25" width="5" style="545" bestFit="1" customWidth="1"/>
    <col min="26" max="26" width="8" style="545" bestFit="1" customWidth="1"/>
    <col min="27" max="27" width="11.875" style="545" bestFit="1" customWidth="1"/>
    <col min="28" max="16384" width="9" style="544"/>
  </cols>
  <sheetData>
    <row r="1" spans="1:28" x14ac:dyDescent="0.25">
      <c r="O1" s="546"/>
      <c r="P1" s="546"/>
      <c r="Q1" s="546"/>
      <c r="R1" s="546"/>
      <c r="S1" s="546"/>
      <c r="T1" s="546"/>
      <c r="X1" s="546"/>
      <c r="Y1" s="546"/>
      <c r="Z1" s="546"/>
      <c r="AA1" s="546"/>
    </row>
    <row r="2" spans="1:28" ht="15.75" x14ac:dyDescent="0.25">
      <c r="O2" s="546"/>
      <c r="P2" s="546"/>
      <c r="Q2" s="546"/>
      <c r="R2" s="546"/>
      <c r="S2" s="546"/>
      <c r="T2" s="546"/>
      <c r="X2" s="546"/>
      <c r="Y2" s="546"/>
      <c r="Z2" s="546"/>
      <c r="AA2" s="4" t="s">
        <v>8</v>
      </c>
    </row>
    <row r="3" spans="1:28" ht="15.75" x14ac:dyDescent="0.25">
      <c r="O3" s="546"/>
      <c r="P3" s="546"/>
      <c r="Q3" s="546"/>
      <c r="R3" s="546"/>
      <c r="S3" s="546"/>
      <c r="T3" s="546"/>
      <c r="X3" s="546"/>
      <c r="Y3" s="546"/>
      <c r="Z3" s="546"/>
      <c r="AA3" s="4" t="s">
        <v>595</v>
      </c>
    </row>
    <row r="4" spans="1:28" ht="15.75" x14ac:dyDescent="0.25">
      <c r="O4" s="546"/>
      <c r="P4" s="546"/>
      <c r="Q4" s="546"/>
      <c r="R4" s="546"/>
      <c r="S4" s="546"/>
      <c r="T4" s="546"/>
      <c r="X4" s="546"/>
      <c r="Y4" s="546"/>
      <c r="Z4" s="546"/>
      <c r="AA4" s="587" t="s">
        <v>848</v>
      </c>
    </row>
    <row r="5" spans="1:28" ht="15.75" hidden="1" x14ac:dyDescent="0.25">
      <c r="O5" s="546"/>
      <c r="P5" s="546"/>
      <c r="Q5" s="546"/>
      <c r="R5" s="546"/>
      <c r="S5" s="546"/>
      <c r="T5" s="546"/>
      <c r="X5" s="546"/>
      <c r="Y5" s="546"/>
      <c r="Z5" s="546"/>
      <c r="AA5" s="4"/>
    </row>
    <row r="6" spans="1:28" hidden="1" x14ac:dyDescent="0.25">
      <c r="O6" s="546"/>
      <c r="P6" s="546"/>
      <c r="Q6" s="546"/>
      <c r="R6" s="546"/>
      <c r="S6" s="546"/>
      <c r="T6" s="546"/>
      <c r="X6" s="546"/>
      <c r="Y6" s="546"/>
      <c r="Z6" s="546"/>
      <c r="AA6" s="546"/>
    </row>
    <row r="7" spans="1:28" ht="16.5" x14ac:dyDescent="0.25">
      <c r="A7" s="1761"/>
      <c r="B7" s="1761"/>
      <c r="C7" s="1761"/>
      <c r="D7" s="1761"/>
      <c r="E7" s="1761"/>
      <c r="F7" s="1761"/>
      <c r="G7" s="1761"/>
      <c r="H7" s="1761"/>
      <c r="I7" s="1761"/>
      <c r="J7" s="1761"/>
      <c r="K7" s="1761"/>
      <c r="L7" s="1761"/>
      <c r="M7" s="1761"/>
      <c r="N7" s="1761"/>
      <c r="O7" s="1761"/>
      <c r="P7" s="1761"/>
      <c r="Q7" s="1761"/>
      <c r="R7" s="1761"/>
      <c r="S7" s="1761"/>
      <c r="T7" s="1761"/>
      <c r="U7" s="1761"/>
      <c r="V7" s="1761"/>
      <c r="W7" s="1761"/>
      <c r="X7" s="1761"/>
      <c r="Y7" s="1761"/>
      <c r="Z7" s="1761"/>
      <c r="AA7" s="1761"/>
    </row>
    <row r="8" spans="1:28" ht="15.75" x14ac:dyDescent="0.25">
      <c r="O8" s="546"/>
      <c r="P8" s="546"/>
      <c r="Q8" s="546"/>
      <c r="R8" s="546"/>
      <c r="S8" s="546"/>
      <c r="T8" s="546"/>
      <c r="X8" s="546"/>
      <c r="Y8" s="542"/>
      <c r="Z8" s="542"/>
      <c r="AA8" s="656" t="s">
        <v>855</v>
      </c>
    </row>
    <row r="9" spans="1:28" ht="15.75" x14ac:dyDescent="0.25">
      <c r="O9" s="546"/>
      <c r="P9" s="546"/>
      <c r="Q9" s="546"/>
      <c r="R9" s="546"/>
      <c r="S9" s="546"/>
      <c r="T9" s="546"/>
      <c r="X9" s="546"/>
      <c r="Y9" s="1765" t="s">
        <v>196</v>
      </c>
      <c r="Z9" s="1765"/>
      <c r="AA9" s="1765"/>
    </row>
    <row r="10" spans="1:28" ht="15.75" x14ac:dyDescent="0.25">
      <c r="O10" s="546"/>
      <c r="P10" s="546"/>
      <c r="Q10" s="546"/>
      <c r="R10" s="546"/>
      <c r="S10" s="546"/>
      <c r="T10" s="546"/>
      <c r="X10" s="546"/>
      <c r="Y10" s="546"/>
      <c r="Z10" s="546"/>
      <c r="AA10" s="4"/>
    </row>
    <row r="11" spans="1:28" ht="15.75" customHeight="1" x14ac:dyDescent="0.25">
      <c r="N11" s="1767"/>
      <c r="O11" s="1767"/>
      <c r="P11" s="1767"/>
      <c r="Q11" s="1767"/>
      <c r="R11" s="1767"/>
      <c r="S11" s="546"/>
      <c r="T11" s="546"/>
      <c r="X11" s="546"/>
      <c r="Y11" s="1766" t="s">
        <v>1114</v>
      </c>
      <c r="Z11" s="1766"/>
      <c r="AA11" s="1766"/>
    </row>
    <row r="12" spans="1:28" ht="15.75" x14ac:dyDescent="0.25">
      <c r="O12" s="546"/>
      <c r="P12" s="546"/>
      <c r="Q12" s="546"/>
      <c r="R12" s="546"/>
      <c r="S12" s="546"/>
      <c r="T12" s="546"/>
      <c r="X12" s="546"/>
      <c r="Y12" s="546"/>
      <c r="Z12" s="546"/>
      <c r="AA12" s="4" t="s">
        <v>1203</v>
      </c>
    </row>
    <row r="13" spans="1:28" ht="15.75" x14ac:dyDescent="0.25">
      <c r="O13" s="546"/>
      <c r="P13" s="546"/>
      <c r="Q13" s="546"/>
      <c r="R13" s="546"/>
      <c r="S13" s="546"/>
      <c r="T13" s="546"/>
      <c r="X13" s="546"/>
      <c r="Y13" s="546"/>
      <c r="Z13" s="546"/>
      <c r="AA13" s="4" t="s">
        <v>600</v>
      </c>
    </row>
    <row r="14" spans="1:28" ht="15.75" x14ac:dyDescent="0.25">
      <c r="O14" s="546"/>
      <c r="P14" s="546"/>
      <c r="Q14" s="546"/>
      <c r="R14" s="546"/>
      <c r="S14" s="546"/>
      <c r="T14" s="546"/>
      <c r="X14" s="546"/>
      <c r="Y14" s="546"/>
      <c r="Z14" s="546"/>
      <c r="AA14" s="4"/>
    </row>
    <row r="15" spans="1:28" ht="16.5" x14ac:dyDescent="0.25">
      <c r="B15" s="1761" t="s">
        <v>1019</v>
      </c>
      <c r="C15" s="1761"/>
      <c r="D15" s="1761"/>
      <c r="E15" s="1761"/>
      <c r="F15" s="1761"/>
      <c r="G15" s="1761"/>
      <c r="H15" s="1761"/>
      <c r="I15" s="1761"/>
      <c r="J15" s="1761"/>
      <c r="K15" s="1761"/>
      <c r="L15" s="1761"/>
      <c r="M15" s="1761"/>
      <c r="N15" s="1761"/>
      <c r="O15" s="1761"/>
      <c r="P15" s="1761"/>
      <c r="Q15" s="1761"/>
      <c r="R15" s="1761"/>
      <c r="S15" s="1761"/>
      <c r="T15" s="1761"/>
      <c r="U15" s="1761"/>
      <c r="V15" s="1761"/>
      <c r="W15" s="1761"/>
      <c r="X15" s="1761"/>
      <c r="Y15" s="1761"/>
      <c r="Z15" s="1761"/>
      <c r="AA15" s="1761"/>
      <c r="AB15" s="581"/>
    </row>
    <row r="17" spans="1:27" s="545" customFormat="1" ht="53.25" customHeight="1" x14ac:dyDescent="0.25">
      <c r="A17" s="1762" t="s">
        <v>575</v>
      </c>
      <c r="B17" s="1755" t="s">
        <v>586</v>
      </c>
      <c r="C17" s="1755" t="s">
        <v>570</v>
      </c>
      <c r="D17" s="1755" t="s">
        <v>1096</v>
      </c>
      <c r="E17" s="1755" t="s">
        <v>568</v>
      </c>
      <c r="F17" s="1755"/>
      <c r="G17" s="1755"/>
      <c r="H17" s="1755" t="s">
        <v>590</v>
      </c>
      <c r="I17" s="1755" t="s">
        <v>569</v>
      </c>
      <c r="J17" s="1755"/>
      <c r="K17" s="1756" t="s">
        <v>589</v>
      </c>
      <c r="L17" s="1756"/>
      <c r="M17" s="1756"/>
      <c r="N17" s="1756"/>
      <c r="O17" s="1764" t="s">
        <v>1056</v>
      </c>
      <c r="P17" s="1762" t="s">
        <v>1057</v>
      </c>
      <c r="Q17" s="1758" t="s">
        <v>642</v>
      </c>
      <c r="R17" s="1758"/>
      <c r="S17" s="1759" t="s">
        <v>1126</v>
      </c>
      <c r="T17" s="1760"/>
      <c r="U17" s="1768" t="s">
        <v>573</v>
      </c>
      <c r="V17" s="1768"/>
      <c r="W17" s="1768"/>
      <c r="X17" s="1758" t="s">
        <v>852</v>
      </c>
      <c r="Y17" s="1758"/>
      <c r="Z17" s="1758"/>
      <c r="AA17" s="1758"/>
    </row>
    <row r="18" spans="1:27" s="545" customFormat="1" ht="32.25" customHeight="1" x14ac:dyDescent="0.25">
      <c r="A18" s="1763"/>
      <c r="B18" s="1755"/>
      <c r="C18" s="1755"/>
      <c r="D18" s="1755"/>
      <c r="E18" s="1755" t="s">
        <v>193</v>
      </c>
      <c r="F18" s="1755" t="s">
        <v>583</v>
      </c>
      <c r="G18" s="1755" t="s">
        <v>584</v>
      </c>
      <c r="H18" s="1755"/>
      <c r="I18" s="1755" t="s">
        <v>587</v>
      </c>
      <c r="J18" s="1755" t="s">
        <v>588</v>
      </c>
      <c r="K18" s="1755" t="s">
        <v>591</v>
      </c>
      <c r="L18" s="1755" t="s">
        <v>576</v>
      </c>
      <c r="M18" s="1755" t="s">
        <v>592</v>
      </c>
      <c r="N18" s="1755" t="s">
        <v>580</v>
      </c>
      <c r="O18" s="1764"/>
      <c r="P18" s="1762"/>
      <c r="Q18" s="1758" t="s">
        <v>643</v>
      </c>
      <c r="R18" s="1758" t="s">
        <v>581</v>
      </c>
      <c r="S18" s="1758" t="s">
        <v>644</v>
      </c>
      <c r="T18" s="1758" t="s">
        <v>581</v>
      </c>
      <c r="U18" s="1758" t="s">
        <v>621</v>
      </c>
      <c r="V18" s="1757" t="s">
        <v>593</v>
      </c>
      <c r="W18" s="1758" t="s">
        <v>594</v>
      </c>
      <c r="X18" s="1757" t="s">
        <v>574</v>
      </c>
      <c r="Y18" s="1757"/>
      <c r="Z18" s="1757" t="s">
        <v>577</v>
      </c>
      <c r="AA18" s="1757"/>
    </row>
    <row r="19" spans="1:27" ht="46.5" customHeight="1" x14ac:dyDescent="0.25">
      <c r="A19" s="1763"/>
      <c r="B19" s="1755"/>
      <c r="C19" s="1755"/>
      <c r="D19" s="1755"/>
      <c r="E19" s="1755"/>
      <c r="F19" s="1755"/>
      <c r="G19" s="1755"/>
      <c r="H19" s="1755"/>
      <c r="I19" s="1755"/>
      <c r="J19" s="1755"/>
      <c r="K19" s="1755"/>
      <c r="L19" s="1755"/>
      <c r="M19" s="1755"/>
      <c r="N19" s="1755"/>
      <c r="O19" s="1764"/>
      <c r="P19" s="1762"/>
      <c r="Q19" s="1758"/>
      <c r="R19" s="1758"/>
      <c r="S19" s="1758"/>
      <c r="T19" s="1758"/>
      <c r="U19" s="1758"/>
      <c r="V19" s="1757"/>
      <c r="W19" s="1758"/>
      <c r="X19" s="1333" t="s">
        <v>615</v>
      </c>
      <c r="Y19" s="1333" t="s">
        <v>585</v>
      </c>
      <c r="Z19" s="1334" t="s">
        <v>578</v>
      </c>
      <c r="AA19" s="1333" t="s">
        <v>579</v>
      </c>
    </row>
    <row r="20" spans="1:27" ht="40.5" customHeight="1" x14ac:dyDescent="0.25">
      <c r="A20" s="941"/>
      <c r="B20" s="922" t="s">
        <v>830</v>
      </c>
      <c r="C20" s="922"/>
      <c r="D20" s="922"/>
      <c r="E20" s="1017">
        <f>E21+E40</f>
        <v>13.420000000000002</v>
      </c>
      <c r="F20" s="1082"/>
      <c r="G20" s="723">
        <f>G21+G40</f>
        <v>13.090000000000002</v>
      </c>
      <c r="H20" s="922"/>
      <c r="I20" s="922"/>
      <c r="J20" s="922"/>
      <c r="K20" s="922"/>
      <c r="L20" s="922"/>
      <c r="M20" s="922"/>
      <c r="N20" s="922"/>
      <c r="O20" s="922"/>
      <c r="P20" s="922"/>
      <c r="Q20" s="1186">
        <f>Q21+Q40+Q61</f>
        <v>145.37699999999995</v>
      </c>
      <c r="R20" s="1186">
        <f>R21+R40+R61</f>
        <v>0</v>
      </c>
      <c r="S20" s="1186">
        <f>S21+S40+S61</f>
        <v>107.97199999999998</v>
      </c>
      <c r="T20" s="1186">
        <f>T21+T40+T61</f>
        <v>0</v>
      </c>
      <c r="U20" s="882"/>
      <c r="V20" s="922"/>
      <c r="W20" s="882"/>
      <c r="X20" s="922"/>
      <c r="Y20" s="922"/>
      <c r="Z20" s="942"/>
      <c r="AA20" s="922"/>
    </row>
    <row r="21" spans="1:27" s="1" customFormat="1" ht="20.25" customHeight="1" x14ac:dyDescent="0.25">
      <c r="A21" s="1530" t="s">
        <v>291</v>
      </c>
      <c r="B21" s="1531" t="s">
        <v>897</v>
      </c>
      <c r="C21" s="1499"/>
      <c r="D21" s="1499"/>
      <c r="E21" s="1731">
        <v>0</v>
      </c>
      <c r="F21" s="1737"/>
      <c r="G21" s="1734">
        <f>G26</f>
        <v>0.39</v>
      </c>
      <c r="H21" s="1499"/>
      <c r="I21" s="1499"/>
      <c r="J21" s="1499"/>
      <c r="K21" s="1499"/>
      <c r="L21" s="1499"/>
      <c r="M21" s="1499"/>
      <c r="N21" s="1499"/>
      <c r="O21" s="1499"/>
      <c r="P21" s="1499"/>
      <c r="Q21" s="1752">
        <f>Q26+Q37</f>
        <v>17.024000000000001</v>
      </c>
      <c r="R21" s="1752">
        <f>R26+R37</f>
        <v>0</v>
      </c>
      <c r="S21" s="1752">
        <f>S26+S37</f>
        <v>13.792999999999999</v>
      </c>
      <c r="T21" s="1752">
        <f>T26+T37</f>
        <v>0</v>
      </c>
      <c r="U21" s="1749"/>
      <c r="V21" s="1743"/>
      <c r="W21" s="1746"/>
      <c r="X21" s="1740"/>
      <c r="Y21" s="1740"/>
      <c r="Z21" s="1740"/>
      <c r="AA21" s="1740"/>
    </row>
    <row r="22" spans="1:27" s="1" customFormat="1" ht="9.75" customHeight="1" x14ac:dyDescent="0.25">
      <c r="A22" s="1530"/>
      <c r="B22" s="1531"/>
      <c r="C22" s="1500"/>
      <c r="D22" s="1500"/>
      <c r="E22" s="1732"/>
      <c r="F22" s="1738"/>
      <c r="G22" s="1735"/>
      <c r="H22" s="1500"/>
      <c r="I22" s="1500"/>
      <c r="J22" s="1500"/>
      <c r="K22" s="1500"/>
      <c r="L22" s="1500"/>
      <c r="M22" s="1500"/>
      <c r="N22" s="1500"/>
      <c r="O22" s="1500"/>
      <c r="P22" s="1500"/>
      <c r="Q22" s="1753"/>
      <c r="R22" s="1753"/>
      <c r="S22" s="1753"/>
      <c r="T22" s="1753"/>
      <c r="U22" s="1750"/>
      <c r="V22" s="1744"/>
      <c r="W22" s="1747"/>
      <c r="X22" s="1741"/>
      <c r="Y22" s="1741"/>
      <c r="Z22" s="1741"/>
      <c r="AA22" s="1741"/>
    </row>
    <row r="23" spans="1:27" s="1" customFormat="1" ht="12" customHeight="1" x14ac:dyDescent="0.25">
      <c r="A23" s="1530"/>
      <c r="B23" s="1531"/>
      <c r="C23" s="1501"/>
      <c r="D23" s="1501"/>
      <c r="E23" s="1733"/>
      <c r="F23" s="1739"/>
      <c r="G23" s="1736"/>
      <c r="H23" s="1501"/>
      <c r="I23" s="1501"/>
      <c r="J23" s="1501"/>
      <c r="K23" s="1501"/>
      <c r="L23" s="1501"/>
      <c r="M23" s="1501"/>
      <c r="N23" s="1501"/>
      <c r="O23" s="1501"/>
      <c r="P23" s="1501"/>
      <c r="Q23" s="1754"/>
      <c r="R23" s="1754"/>
      <c r="S23" s="1754"/>
      <c r="T23" s="1754"/>
      <c r="U23" s="1751"/>
      <c r="V23" s="1745"/>
      <c r="W23" s="1748"/>
      <c r="X23" s="1742"/>
      <c r="Y23" s="1742"/>
      <c r="Z23" s="1742"/>
      <c r="AA23" s="1742"/>
    </row>
    <row r="24" spans="1:27" s="1" customFormat="1" ht="63.75" hidden="1" customHeight="1" x14ac:dyDescent="0.25">
      <c r="A24" s="1015" t="s">
        <v>898</v>
      </c>
      <c r="B24" s="1014" t="s">
        <v>424</v>
      </c>
      <c r="C24" s="930"/>
      <c r="D24" s="943"/>
      <c r="E24" s="1066">
        <v>0</v>
      </c>
      <c r="F24" s="1066"/>
      <c r="G24" s="586">
        <v>0</v>
      </c>
      <c r="H24" s="996"/>
      <c r="I24" s="996"/>
      <c r="J24" s="996"/>
      <c r="K24" s="996"/>
      <c r="L24" s="996"/>
      <c r="M24" s="996"/>
      <c r="N24" s="996"/>
      <c r="O24" s="996"/>
      <c r="P24" s="996"/>
      <c r="Q24" s="1187">
        <f>Q25</f>
        <v>0</v>
      </c>
      <c r="R24" s="1187">
        <f t="shared" ref="R24:S24" si="0">R25</f>
        <v>0</v>
      </c>
      <c r="S24" s="1187">
        <f t="shared" si="0"/>
        <v>0</v>
      </c>
      <c r="T24" s="1187"/>
      <c r="U24" s="1214"/>
      <c r="V24" s="945"/>
      <c r="W24" s="1222"/>
      <c r="X24" s="945"/>
      <c r="Y24" s="945"/>
      <c r="Z24" s="945"/>
      <c r="AA24" s="945"/>
    </row>
    <row r="25" spans="1:27" s="1" customFormat="1" ht="16.5" hidden="1" customHeight="1" x14ac:dyDescent="0.25">
      <c r="A25" s="1015" t="s">
        <v>571</v>
      </c>
      <c r="B25" s="1014"/>
      <c r="C25" s="930"/>
      <c r="D25" s="943"/>
      <c r="E25" s="1066"/>
      <c r="F25" s="1066"/>
      <c r="G25" s="586"/>
      <c r="H25" s="996"/>
      <c r="I25" s="996"/>
      <c r="J25" s="996"/>
      <c r="K25" s="996" t="s">
        <v>187</v>
      </c>
      <c r="L25" s="996" t="s">
        <v>187</v>
      </c>
      <c r="M25" s="996" t="s">
        <v>187</v>
      </c>
      <c r="N25" s="996" t="s">
        <v>187</v>
      </c>
      <c r="O25" s="996"/>
      <c r="P25" s="996"/>
      <c r="Q25" s="1187">
        <v>0</v>
      </c>
      <c r="R25" s="1187">
        <v>0</v>
      </c>
      <c r="S25" s="1187">
        <v>0</v>
      </c>
      <c r="T25" s="1187"/>
      <c r="U25" s="1214"/>
      <c r="V25" s="945"/>
      <c r="W25" s="1222"/>
      <c r="X25" s="945">
        <v>0</v>
      </c>
      <c r="Y25" s="945"/>
      <c r="Z25" s="945">
        <v>17</v>
      </c>
      <c r="AA25" s="945"/>
    </row>
    <row r="26" spans="1:27" s="1" customFormat="1" ht="33.75" customHeight="1" x14ac:dyDescent="0.25">
      <c r="A26" s="1063" t="s">
        <v>898</v>
      </c>
      <c r="B26" s="1064" t="s">
        <v>1010</v>
      </c>
      <c r="C26" s="1075"/>
      <c r="D26" s="1076"/>
      <c r="E26" s="1066">
        <v>0</v>
      </c>
      <c r="F26" s="1066"/>
      <c r="G26" s="1421">
        <f>G28</f>
        <v>0.39</v>
      </c>
      <c r="H26" s="996"/>
      <c r="I26" s="996"/>
      <c r="J26" s="996"/>
      <c r="K26" s="996"/>
      <c r="L26" s="996"/>
      <c r="M26" s="996"/>
      <c r="N26" s="996"/>
      <c r="O26" s="1061"/>
      <c r="P26" s="1061"/>
      <c r="Q26" s="1188">
        <f>SUM(Q27:Q36)</f>
        <v>14.288</v>
      </c>
      <c r="R26" s="1188">
        <f>SUM(R27:R36)</f>
        <v>0</v>
      </c>
      <c r="S26" s="1188">
        <f>SUM(S27:S36)</f>
        <v>11.968999999999999</v>
      </c>
      <c r="T26" s="1225">
        <f>SUM(T27:T36)</f>
        <v>0</v>
      </c>
      <c r="U26" s="1214"/>
      <c r="V26" s="944"/>
      <c r="W26" s="1222"/>
      <c r="X26" s="945"/>
      <c r="Y26" s="945"/>
      <c r="Z26" s="945"/>
      <c r="AA26" s="945"/>
    </row>
    <row r="27" spans="1:27" s="1" customFormat="1" ht="63" customHeight="1" x14ac:dyDescent="0.25">
      <c r="A27" s="877" t="s">
        <v>571</v>
      </c>
      <c r="B27" s="5" t="s">
        <v>1171</v>
      </c>
      <c r="C27" s="924" t="s">
        <v>850</v>
      </c>
      <c r="D27" s="1275" t="s">
        <v>1159</v>
      </c>
      <c r="E27" s="493"/>
      <c r="F27" s="493"/>
      <c r="G27" s="584"/>
      <c r="H27" s="872"/>
      <c r="I27" s="1053" t="s">
        <v>960</v>
      </c>
      <c r="J27" s="1053" t="s">
        <v>960</v>
      </c>
      <c r="K27" s="629" t="s">
        <v>187</v>
      </c>
      <c r="L27" s="629" t="s">
        <v>187</v>
      </c>
      <c r="M27" s="629" t="s">
        <v>187</v>
      </c>
      <c r="N27" s="629" t="s">
        <v>187</v>
      </c>
      <c r="O27" s="629"/>
      <c r="P27" s="629"/>
      <c r="Q27" s="1185">
        <f>'пр. 1.1 '!H33</f>
        <v>1.268</v>
      </c>
      <c r="R27" s="1187"/>
      <c r="S27" s="1185"/>
      <c r="T27" s="1189"/>
      <c r="U27" s="1211" t="s">
        <v>1067</v>
      </c>
      <c r="V27" s="785"/>
      <c r="W27" s="1211" t="s">
        <v>1075</v>
      </c>
      <c r="X27" s="458">
        <v>0</v>
      </c>
      <c r="Y27" s="458"/>
      <c r="Z27" s="875">
        <v>13</v>
      </c>
      <c r="AA27" s="648">
        <v>12.2</v>
      </c>
    </row>
    <row r="28" spans="1:27" s="1" customFormat="1" ht="86.25" customHeight="1" x14ac:dyDescent="0.25">
      <c r="A28" s="877" t="s">
        <v>572</v>
      </c>
      <c r="B28" s="5" t="s">
        <v>1172</v>
      </c>
      <c r="C28" s="924" t="s">
        <v>850</v>
      </c>
      <c r="D28" s="1275" t="s">
        <v>1160</v>
      </c>
      <c r="E28" s="493"/>
      <c r="F28" s="493"/>
      <c r="G28" s="584">
        <v>0.39</v>
      </c>
      <c r="H28" s="872"/>
      <c r="I28" s="1053" t="s">
        <v>960</v>
      </c>
      <c r="J28" s="1053" t="s">
        <v>960</v>
      </c>
      <c r="K28" s="629" t="s">
        <v>187</v>
      </c>
      <c r="L28" s="629" t="s">
        <v>187</v>
      </c>
      <c r="M28" s="629" t="s">
        <v>187</v>
      </c>
      <c r="N28" s="629" t="s">
        <v>187</v>
      </c>
      <c r="O28" s="629"/>
      <c r="P28" s="629"/>
      <c r="Q28" s="1185">
        <f>'пр. 1.1 '!H34</f>
        <v>1.0509999999999999</v>
      </c>
      <c r="R28" s="1187"/>
      <c r="S28" s="1185"/>
      <c r="T28" s="1189"/>
      <c r="U28" s="1212" t="s">
        <v>1064</v>
      </c>
      <c r="V28" s="785"/>
      <c r="W28" s="1211" t="s">
        <v>1075</v>
      </c>
      <c r="X28" s="458">
        <v>0</v>
      </c>
      <c r="Y28" s="458"/>
      <c r="Z28" s="875">
        <v>13</v>
      </c>
      <c r="AA28" s="648">
        <v>12.2</v>
      </c>
    </row>
    <row r="29" spans="1:27" s="1" customFormat="1" ht="52.5" customHeight="1" x14ac:dyDescent="0.25">
      <c r="A29" s="877" t="s">
        <v>899</v>
      </c>
      <c r="B29" s="738" t="s">
        <v>1173</v>
      </c>
      <c r="C29" s="924" t="s">
        <v>850</v>
      </c>
      <c r="D29" s="1275" t="s">
        <v>1161</v>
      </c>
      <c r="E29" s="872"/>
      <c r="F29" s="872"/>
      <c r="G29" s="1422"/>
      <c r="H29" s="872"/>
      <c r="I29" s="1053" t="s">
        <v>961</v>
      </c>
      <c r="J29" s="1052">
        <v>2017</v>
      </c>
      <c r="K29" s="629" t="s">
        <v>187</v>
      </c>
      <c r="L29" s="629" t="s">
        <v>187</v>
      </c>
      <c r="M29" s="629" t="s">
        <v>187</v>
      </c>
      <c r="N29" s="629" t="s">
        <v>187</v>
      </c>
      <c r="O29" s="629"/>
      <c r="P29" s="629"/>
      <c r="Q29" s="1185">
        <f>'пр. 1.1 '!H35</f>
        <v>0.52800000000000002</v>
      </c>
      <c r="R29" s="1187"/>
      <c r="S29" s="1185">
        <f t="shared" ref="S29:S63" si="1">Q29</f>
        <v>0.52800000000000002</v>
      </c>
      <c r="T29" s="1189"/>
      <c r="U29" s="1212" t="s">
        <v>1065</v>
      </c>
      <c r="V29" s="785"/>
      <c r="W29" s="1211" t="s">
        <v>996</v>
      </c>
      <c r="X29" s="458">
        <v>0</v>
      </c>
      <c r="Y29" s="458"/>
      <c r="Z29" s="875">
        <v>13</v>
      </c>
      <c r="AA29" s="648">
        <v>12.2</v>
      </c>
    </row>
    <row r="30" spans="1:27" s="1" customFormat="1" ht="69" customHeight="1" x14ac:dyDescent="0.25">
      <c r="A30" s="877" t="s">
        <v>901</v>
      </c>
      <c r="B30" s="5" t="s">
        <v>1174</v>
      </c>
      <c r="C30" s="924" t="s">
        <v>850</v>
      </c>
      <c r="D30" s="1275" t="s">
        <v>1162</v>
      </c>
      <c r="E30" s="872"/>
      <c r="F30" s="872"/>
      <c r="G30" s="1422"/>
      <c r="H30" s="872"/>
      <c r="I30" s="1053" t="s">
        <v>962</v>
      </c>
      <c r="J30" s="1053" t="s">
        <v>962</v>
      </c>
      <c r="K30" s="629" t="s">
        <v>187</v>
      </c>
      <c r="L30" s="629" t="s">
        <v>187</v>
      </c>
      <c r="M30" s="629" t="s">
        <v>187</v>
      </c>
      <c r="N30" s="629" t="s">
        <v>187</v>
      </c>
      <c r="O30" s="629"/>
      <c r="P30" s="629"/>
      <c r="Q30" s="1185">
        <f>'пр. 1.1 '!H36</f>
        <v>1.109</v>
      </c>
      <c r="R30" s="1187"/>
      <c r="S30" s="1185">
        <f t="shared" si="1"/>
        <v>1.109</v>
      </c>
      <c r="T30" s="1189"/>
      <c r="U30" s="1211" t="s">
        <v>1067</v>
      </c>
      <c r="V30" s="785"/>
      <c r="W30" s="1211" t="s">
        <v>1075</v>
      </c>
      <c r="X30" s="458">
        <v>0</v>
      </c>
      <c r="Y30" s="458"/>
      <c r="Z30" s="875">
        <v>13</v>
      </c>
      <c r="AA30" s="648">
        <v>12.2</v>
      </c>
    </row>
    <row r="31" spans="1:27" s="1" customFormat="1" ht="66.75" customHeight="1" x14ac:dyDescent="0.25">
      <c r="A31" s="877" t="s">
        <v>903</v>
      </c>
      <c r="B31" s="5" t="s">
        <v>1175</v>
      </c>
      <c r="C31" s="924" t="s">
        <v>850</v>
      </c>
      <c r="D31" s="1275" t="s">
        <v>1163</v>
      </c>
      <c r="E31" s="872"/>
      <c r="F31" s="872"/>
      <c r="G31" s="1422"/>
      <c r="H31" s="872"/>
      <c r="I31" s="1053" t="s">
        <v>962</v>
      </c>
      <c r="J31" s="1053" t="s">
        <v>962</v>
      </c>
      <c r="K31" s="629" t="s">
        <v>187</v>
      </c>
      <c r="L31" s="629" t="s">
        <v>187</v>
      </c>
      <c r="M31" s="629" t="s">
        <v>187</v>
      </c>
      <c r="N31" s="629" t="s">
        <v>187</v>
      </c>
      <c r="O31" s="629"/>
      <c r="P31" s="629"/>
      <c r="Q31" s="1185">
        <f>'пр. 1.1 '!H37</f>
        <v>3.0329999999999999</v>
      </c>
      <c r="R31" s="1187"/>
      <c r="S31" s="1185">
        <f t="shared" si="1"/>
        <v>3.0329999999999999</v>
      </c>
      <c r="T31" s="1189"/>
      <c r="U31" s="1227" t="s">
        <v>1066</v>
      </c>
      <c r="V31" s="785"/>
      <c r="W31" s="1211" t="s">
        <v>1075</v>
      </c>
      <c r="X31" s="458">
        <v>0</v>
      </c>
      <c r="Y31" s="458"/>
      <c r="Z31" s="875">
        <v>13</v>
      </c>
      <c r="AA31" s="648">
        <v>12.2</v>
      </c>
    </row>
    <row r="32" spans="1:27" ht="67.5" customHeight="1" x14ac:dyDescent="0.25">
      <c r="A32" s="877" t="s">
        <v>905</v>
      </c>
      <c r="B32" s="5" t="s">
        <v>1176</v>
      </c>
      <c r="C32" s="924" t="s">
        <v>850</v>
      </c>
      <c r="D32" s="1275" t="s">
        <v>1164</v>
      </c>
      <c r="E32" s="929"/>
      <c r="F32" s="927"/>
      <c r="G32" s="1422"/>
      <c r="H32" s="924"/>
      <c r="I32" s="1053" t="s">
        <v>962</v>
      </c>
      <c r="J32" s="1052">
        <v>2019</v>
      </c>
      <c r="K32" s="629" t="s">
        <v>187</v>
      </c>
      <c r="L32" s="629" t="s">
        <v>187</v>
      </c>
      <c r="M32" s="629" t="s">
        <v>187</v>
      </c>
      <c r="N32" s="629" t="s">
        <v>187</v>
      </c>
      <c r="O32" s="928"/>
      <c r="P32" s="928"/>
      <c r="Q32" s="1185">
        <f>'пр. 1.1 '!H38</f>
        <v>2.6870000000000003</v>
      </c>
      <c r="R32" s="1190"/>
      <c r="S32" s="1185">
        <f t="shared" si="1"/>
        <v>2.6870000000000003</v>
      </c>
      <c r="T32" s="1191"/>
      <c r="U32" s="1227" t="s">
        <v>1066</v>
      </c>
      <c r="V32" s="786"/>
      <c r="W32" s="1211" t="s">
        <v>1075</v>
      </c>
      <c r="X32" s="758">
        <v>0</v>
      </c>
      <c r="Y32" s="758"/>
      <c r="Z32" s="758">
        <v>13</v>
      </c>
      <c r="AA32" s="758">
        <v>12.2</v>
      </c>
    </row>
    <row r="33" spans="1:27" ht="63.75" customHeight="1" x14ac:dyDescent="0.25">
      <c r="A33" s="877" t="s">
        <v>906</v>
      </c>
      <c r="B33" s="5" t="s">
        <v>1177</v>
      </c>
      <c r="C33" s="924" t="s">
        <v>850</v>
      </c>
      <c r="D33" s="1275" t="s">
        <v>1165</v>
      </c>
      <c r="E33" s="929"/>
      <c r="F33" s="927"/>
      <c r="G33" s="1422"/>
      <c r="H33" s="924"/>
      <c r="I33" s="1053" t="s">
        <v>1017</v>
      </c>
      <c r="J33" s="1052">
        <v>2019</v>
      </c>
      <c r="K33" s="629" t="s">
        <v>187</v>
      </c>
      <c r="L33" s="629" t="s">
        <v>187</v>
      </c>
      <c r="M33" s="629" t="s">
        <v>187</v>
      </c>
      <c r="N33" s="629" t="s">
        <v>187</v>
      </c>
      <c r="O33" s="923"/>
      <c r="P33" s="923"/>
      <c r="Q33" s="1185">
        <f>'пр. 1.1 '!H39</f>
        <v>1.272</v>
      </c>
      <c r="R33" s="1192">
        <f t="shared" ref="R33:T33" si="2">R34</f>
        <v>0</v>
      </c>
      <c r="S33" s="1185">
        <f t="shared" si="1"/>
        <v>1.272</v>
      </c>
      <c r="T33" s="1226">
        <f t="shared" si="2"/>
        <v>0</v>
      </c>
      <c r="U33" s="1211" t="s">
        <v>1067</v>
      </c>
      <c r="V33" s="786"/>
      <c r="W33" s="1211" t="s">
        <v>1075</v>
      </c>
      <c r="X33" s="758">
        <v>0</v>
      </c>
      <c r="Y33" s="758"/>
      <c r="Z33" s="758">
        <v>13</v>
      </c>
      <c r="AA33" s="758">
        <v>12.2</v>
      </c>
    </row>
    <row r="34" spans="1:27" ht="61.5" customHeight="1" x14ac:dyDescent="0.25">
      <c r="A34" s="877" t="s">
        <v>907</v>
      </c>
      <c r="B34" s="5" t="s">
        <v>1178</v>
      </c>
      <c r="C34" s="924" t="s">
        <v>850</v>
      </c>
      <c r="D34" s="1275" t="s">
        <v>1166</v>
      </c>
      <c r="E34" s="927"/>
      <c r="F34" s="927"/>
      <c r="G34" s="1422"/>
      <c r="H34" s="924"/>
      <c r="I34" s="1053" t="s">
        <v>1017</v>
      </c>
      <c r="J34" s="1052">
        <v>2019</v>
      </c>
      <c r="K34" s="879" t="s">
        <v>187</v>
      </c>
      <c r="L34" s="879" t="s">
        <v>187</v>
      </c>
      <c r="M34" s="879" t="s">
        <v>187</v>
      </c>
      <c r="N34" s="879" t="s">
        <v>187</v>
      </c>
      <c r="O34" s="928"/>
      <c r="P34" s="928"/>
      <c r="Q34" s="1185">
        <f>'пр. 1.1 '!H40</f>
        <v>1.272</v>
      </c>
      <c r="R34" s="1190"/>
      <c r="S34" s="1185">
        <f t="shared" si="1"/>
        <v>1.272</v>
      </c>
      <c r="T34" s="1191"/>
      <c r="U34" s="1211" t="s">
        <v>1067</v>
      </c>
      <c r="V34" s="786"/>
      <c r="W34" s="1211" t="s">
        <v>1075</v>
      </c>
      <c r="X34" s="758">
        <v>0</v>
      </c>
      <c r="Y34" s="758"/>
      <c r="Z34" s="758">
        <v>13</v>
      </c>
      <c r="AA34" s="758">
        <v>12.2</v>
      </c>
    </row>
    <row r="35" spans="1:27" ht="71.25" customHeight="1" x14ac:dyDescent="0.25">
      <c r="A35" s="877" t="s">
        <v>909</v>
      </c>
      <c r="B35" s="5" t="s">
        <v>1179</v>
      </c>
      <c r="C35" s="924" t="s">
        <v>850</v>
      </c>
      <c r="D35" s="1275" t="s">
        <v>1160</v>
      </c>
      <c r="E35" s="927"/>
      <c r="F35" s="927"/>
      <c r="G35" s="1422"/>
      <c r="H35" s="924"/>
      <c r="I35" s="1053" t="s">
        <v>1017</v>
      </c>
      <c r="J35" s="1052">
        <v>2019</v>
      </c>
      <c r="K35" s="629" t="s">
        <v>187</v>
      </c>
      <c r="L35" s="629" t="s">
        <v>187</v>
      </c>
      <c r="M35" s="629" t="s">
        <v>187</v>
      </c>
      <c r="N35" s="629" t="s">
        <v>187</v>
      </c>
      <c r="O35" s="928"/>
      <c r="P35" s="928"/>
      <c r="Q35" s="1185">
        <f>'пр. 1.1 '!H41</f>
        <v>0.80400000000000005</v>
      </c>
      <c r="R35" s="1190"/>
      <c r="S35" s="1185">
        <f t="shared" si="1"/>
        <v>0.80400000000000005</v>
      </c>
      <c r="T35" s="1191"/>
      <c r="U35" s="1227" t="s">
        <v>1066</v>
      </c>
      <c r="V35" s="786"/>
      <c r="W35" s="1211" t="s">
        <v>1075</v>
      </c>
      <c r="X35" s="758">
        <v>0</v>
      </c>
      <c r="Y35" s="758"/>
      <c r="Z35" s="758">
        <v>13</v>
      </c>
      <c r="AA35" s="758">
        <v>12.2</v>
      </c>
    </row>
    <row r="36" spans="1:27" ht="79.5" customHeight="1" x14ac:dyDescent="0.25">
      <c r="A36" s="877" t="s">
        <v>910</v>
      </c>
      <c r="B36" s="5" t="s">
        <v>1180</v>
      </c>
      <c r="C36" s="924" t="s">
        <v>850</v>
      </c>
      <c r="D36" s="1275" t="s">
        <v>1167</v>
      </c>
      <c r="E36" s="1019"/>
      <c r="F36" s="927"/>
      <c r="G36" s="1018"/>
      <c r="H36" s="924"/>
      <c r="I36" s="1053" t="s">
        <v>1018</v>
      </c>
      <c r="J36" s="1052">
        <v>2020</v>
      </c>
      <c r="K36" s="629" t="s">
        <v>187</v>
      </c>
      <c r="L36" s="629" t="s">
        <v>187</v>
      </c>
      <c r="M36" s="629" t="s">
        <v>187</v>
      </c>
      <c r="N36" s="629" t="s">
        <v>187</v>
      </c>
      <c r="O36" s="928"/>
      <c r="P36" s="928"/>
      <c r="Q36" s="1185">
        <f>'пр. 1.1 '!H42</f>
        <v>1.264</v>
      </c>
      <c r="R36" s="1192"/>
      <c r="S36" s="1185">
        <f t="shared" si="1"/>
        <v>1.264</v>
      </c>
      <c r="T36" s="1226"/>
      <c r="U36" s="1211" t="s">
        <v>1067</v>
      </c>
      <c r="V36" s="786"/>
      <c r="W36" s="1211" t="s">
        <v>1075</v>
      </c>
      <c r="X36" s="758">
        <v>0</v>
      </c>
      <c r="Y36" s="758"/>
      <c r="Z36" s="758">
        <v>13</v>
      </c>
      <c r="AA36" s="758">
        <v>12.2</v>
      </c>
    </row>
    <row r="37" spans="1:27" ht="33" customHeight="1" x14ac:dyDescent="0.25">
      <c r="A37" s="1040" t="s">
        <v>1009</v>
      </c>
      <c r="B37" s="1065" t="s">
        <v>425</v>
      </c>
      <c r="C37" s="924"/>
      <c r="D37" s="923"/>
      <c r="E37" s="927"/>
      <c r="F37" s="927"/>
      <c r="G37" s="1423"/>
      <c r="H37" s="924"/>
      <c r="I37" s="931"/>
      <c r="J37" s="932"/>
      <c r="K37" s="933"/>
      <c r="L37" s="933"/>
      <c r="M37" s="933"/>
      <c r="N37" s="933"/>
      <c r="O37" s="923"/>
      <c r="P37" s="923"/>
      <c r="Q37" s="1192">
        <f>SUM(Q38:Q39)</f>
        <v>2.7360000000000002</v>
      </c>
      <c r="R37" s="1192">
        <f t="shared" ref="R37:T37" si="3">SUM(R38:R39)</f>
        <v>0</v>
      </c>
      <c r="S37" s="1192">
        <f t="shared" si="3"/>
        <v>1.8240000000000001</v>
      </c>
      <c r="T37" s="1192">
        <f t="shared" si="3"/>
        <v>0</v>
      </c>
      <c r="U37" s="1214"/>
      <c r="V37" s="787"/>
      <c r="W37" s="1223"/>
      <c r="X37" s="873"/>
      <c r="Y37" s="873"/>
      <c r="Z37" s="873"/>
      <c r="AA37" s="873"/>
    </row>
    <row r="38" spans="1:27" ht="127.5" customHeight="1" x14ac:dyDescent="0.25">
      <c r="A38" s="1013">
        <v>1</v>
      </c>
      <c r="B38" s="5" t="s">
        <v>1181</v>
      </c>
      <c r="C38" s="924" t="s">
        <v>850</v>
      </c>
      <c r="D38" s="632" t="s">
        <v>1110</v>
      </c>
      <c r="E38" s="927"/>
      <c r="F38" s="927"/>
      <c r="G38" s="1423"/>
      <c r="H38" s="924"/>
      <c r="I38" s="1053" t="s">
        <v>960</v>
      </c>
      <c r="J38" s="1052">
        <v>2018</v>
      </c>
      <c r="K38" s="629" t="s">
        <v>187</v>
      </c>
      <c r="L38" s="629" t="s">
        <v>187</v>
      </c>
      <c r="M38" s="629" t="s">
        <v>187</v>
      </c>
      <c r="N38" s="629" t="s">
        <v>187</v>
      </c>
      <c r="O38" s="928"/>
      <c r="P38" s="928"/>
      <c r="Q38" s="1295">
        <f>'пр. 1.1 '!H44</f>
        <v>1.3680000000000001</v>
      </c>
      <c r="R38" s="1295"/>
      <c r="S38" s="1185">
        <v>0.45600000000000002</v>
      </c>
      <c r="T38" s="1226"/>
      <c r="U38" s="1210" t="s">
        <v>1068</v>
      </c>
      <c r="V38" s="786"/>
      <c r="W38" s="1224" t="s">
        <v>1070</v>
      </c>
      <c r="X38" s="758">
        <v>0</v>
      </c>
      <c r="Y38" s="758"/>
      <c r="Z38" s="758">
        <v>3</v>
      </c>
      <c r="AA38" s="758">
        <v>28</v>
      </c>
    </row>
    <row r="39" spans="1:27" ht="134.25" customHeight="1" x14ac:dyDescent="0.25">
      <c r="A39" s="1013">
        <v>2</v>
      </c>
      <c r="B39" s="5" t="s">
        <v>1182</v>
      </c>
      <c r="C39" s="924" t="s">
        <v>850</v>
      </c>
      <c r="D39" s="632" t="s">
        <v>1144</v>
      </c>
      <c r="E39" s="927"/>
      <c r="F39" s="927"/>
      <c r="G39" s="1423"/>
      <c r="H39" s="924"/>
      <c r="I39" s="1053" t="s">
        <v>961</v>
      </c>
      <c r="J39" s="1052">
        <v>2019</v>
      </c>
      <c r="K39" s="629" t="s">
        <v>187</v>
      </c>
      <c r="L39" s="629" t="s">
        <v>187</v>
      </c>
      <c r="M39" s="629" t="s">
        <v>187</v>
      </c>
      <c r="N39" s="629" t="s">
        <v>187</v>
      </c>
      <c r="O39" s="928"/>
      <c r="P39" s="928"/>
      <c r="Q39" s="1295">
        <f>'пр. 1.1 '!H45</f>
        <v>1.3680000000000001</v>
      </c>
      <c r="R39" s="1295"/>
      <c r="S39" s="1185">
        <f t="shared" si="1"/>
        <v>1.3680000000000001</v>
      </c>
      <c r="T39" s="1226"/>
      <c r="U39" s="1210" t="s">
        <v>1068</v>
      </c>
      <c r="V39" s="786"/>
      <c r="W39" s="1224" t="s">
        <v>1070</v>
      </c>
      <c r="X39" s="758">
        <v>0</v>
      </c>
      <c r="Y39" s="758"/>
      <c r="Z39" s="758">
        <v>3</v>
      </c>
      <c r="AA39" s="758">
        <v>28</v>
      </c>
    </row>
    <row r="40" spans="1:27" ht="24" customHeight="1" x14ac:dyDescent="0.25">
      <c r="A40" s="1062" t="s">
        <v>572</v>
      </c>
      <c r="B40" s="1061" t="s">
        <v>929</v>
      </c>
      <c r="C40" s="924"/>
      <c r="D40" s="310"/>
      <c r="E40" s="1332">
        <f>E41</f>
        <v>13.420000000000002</v>
      </c>
      <c r="F40" s="1081"/>
      <c r="G40" s="586">
        <f>G41</f>
        <v>12.700000000000001</v>
      </c>
      <c r="H40" s="924"/>
      <c r="I40" s="1067"/>
      <c r="J40" s="1068"/>
      <c r="K40" s="879"/>
      <c r="L40" s="879"/>
      <c r="M40" s="879"/>
      <c r="N40" s="879"/>
      <c r="O40" s="928"/>
      <c r="P40" s="928"/>
      <c r="Q40" s="1192">
        <f>SUM(Q41)</f>
        <v>121.49599999999995</v>
      </c>
      <c r="R40" s="1192">
        <f t="shared" ref="R40:T40" si="4">SUM(R41)</f>
        <v>0</v>
      </c>
      <c r="S40" s="1192">
        <f t="shared" si="4"/>
        <v>87.321999999999989</v>
      </c>
      <c r="T40" s="1192">
        <f t="shared" si="4"/>
        <v>0</v>
      </c>
      <c r="U40" s="1212"/>
      <c r="V40" s="786"/>
      <c r="W40" s="1211"/>
      <c r="X40" s="758"/>
      <c r="Y40" s="758"/>
      <c r="Z40" s="758"/>
      <c r="AA40" s="758"/>
    </row>
    <row r="41" spans="1:27" ht="66" customHeight="1" x14ac:dyDescent="0.25">
      <c r="A41" s="1184" t="s">
        <v>930</v>
      </c>
      <c r="B41" s="1061" t="s">
        <v>601</v>
      </c>
      <c r="C41" s="924"/>
      <c r="D41" s="310"/>
      <c r="E41" s="1332">
        <f>SUM(E42:E60)</f>
        <v>13.420000000000002</v>
      </c>
      <c r="F41" s="1081"/>
      <c r="G41" s="586">
        <f>SUM(G42:G60)</f>
        <v>12.700000000000001</v>
      </c>
      <c r="H41" s="924"/>
      <c r="I41" s="998"/>
      <c r="J41" s="925"/>
      <c r="K41" s="879" t="s">
        <v>187</v>
      </c>
      <c r="L41" s="879" t="s">
        <v>187</v>
      </c>
      <c r="M41" s="879" t="s">
        <v>187</v>
      </c>
      <c r="N41" s="879" t="s">
        <v>187</v>
      </c>
      <c r="O41" s="928"/>
      <c r="P41" s="928"/>
      <c r="Q41" s="1192">
        <f>SUM(Q42:Q60)</f>
        <v>121.49599999999995</v>
      </c>
      <c r="R41" s="1192">
        <f>SUM(R42:R60)</f>
        <v>0</v>
      </c>
      <c r="S41" s="1192">
        <f>SUM(S42:S60)</f>
        <v>87.321999999999989</v>
      </c>
      <c r="T41" s="1192">
        <f>SUM(T42:T60)</f>
        <v>0</v>
      </c>
      <c r="U41" s="1215"/>
      <c r="V41" s="1213"/>
      <c r="W41" s="1211"/>
      <c r="X41" s="758"/>
      <c r="Y41" s="758"/>
      <c r="Z41" s="758"/>
      <c r="AA41" s="758"/>
    </row>
    <row r="42" spans="1:27" ht="71.25" customHeight="1" x14ac:dyDescent="0.25">
      <c r="A42" s="1010">
        <v>1</v>
      </c>
      <c r="B42" s="5" t="s">
        <v>1183</v>
      </c>
      <c r="C42" s="924" t="s">
        <v>850</v>
      </c>
      <c r="D42" s="1275" t="s">
        <v>1168</v>
      </c>
      <c r="E42" s="1077"/>
      <c r="F42" s="1078"/>
      <c r="G42" s="846">
        <v>2</v>
      </c>
      <c r="H42" s="924"/>
      <c r="I42" s="1058" t="s">
        <v>960</v>
      </c>
      <c r="J42" s="1056">
        <v>2017</v>
      </c>
      <c r="K42" s="879" t="s">
        <v>186</v>
      </c>
      <c r="L42" s="879" t="s">
        <v>187</v>
      </c>
      <c r="M42" s="879" t="s">
        <v>187</v>
      </c>
      <c r="N42" s="879" t="s">
        <v>187</v>
      </c>
      <c r="O42" s="928"/>
      <c r="P42" s="928"/>
      <c r="Q42" s="1190">
        <f>'пр. 1.1 '!H50</f>
        <v>11.177</v>
      </c>
      <c r="R42" s="1190"/>
      <c r="S42" s="1185">
        <v>3.7309999999999999</v>
      </c>
      <c r="T42" s="1191"/>
      <c r="U42" s="1210" t="s">
        <v>1069</v>
      </c>
      <c r="V42" s="786"/>
      <c r="W42" s="1211" t="s">
        <v>1075</v>
      </c>
      <c r="X42" s="758">
        <v>0</v>
      </c>
      <c r="Y42" s="758"/>
      <c r="Z42" s="758">
        <v>13</v>
      </c>
      <c r="AA42" s="758">
        <v>12.2</v>
      </c>
    </row>
    <row r="43" spans="1:27" ht="75" customHeight="1" x14ac:dyDescent="0.25">
      <c r="A43" s="1010">
        <v>2</v>
      </c>
      <c r="B43" s="737" t="s">
        <v>1184</v>
      </c>
      <c r="C43" s="924" t="s">
        <v>850</v>
      </c>
      <c r="D43" s="1271" t="s">
        <v>1150</v>
      </c>
      <c r="E43" s="837">
        <v>1.26</v>
      </c>
      <c r="F43" s="1078"/>
      <c r="G43" s="493"/>
      <c r="H43" s="924"/>
      <c r="I43" s="1053" t="s">
        <v>960</v>
      </c>
      <c r="J43" s="1052">
        <v>2016</v>
      </c>
      <c r="K43" s="879" t="s">
        <v>186</v>
      </c>
      <c r="L43" s="879" t="s">
        <v>187</v>
      </c>
      <c r="M43" s="879" t="s">
        <v>187</v>
      </c>
      <c r="N43" s="879" t="s">
        <v>187</v>
      </c>
      <c r="O43" s="928"/>
      <c r="P43" s="928"/>
      <c r="Q43" s="1190">
        <f>'пр. 1.1 '!H51</f>
        <v>6.843</v>
      </c>
      <c r="R43" s="1190"/>
      <c r="S43" s="1185"/>
      <c r="T43" s="1191"/>
      <c r="U43" s="1212" t="s">
        <v>1065</v>
      </c>
      <c r="V43" s="786"/>
      <c r="W43" s="1211" t="s">
        <v>996</v>
      </c>
      <c r="X43" s="758">
        <v>0</v>
      </c>
      <c r="Y43" s="758"/>
      <c r="Z43" s="758">
        <v>13</v>
      </c>
      <c r="AA43" s="758">
        <v>12.2</v>
      </c>
    </row>
    <row r="44" spans="1:27" ht="81" customHeight="1" x14ac:dyDescent="0.25">
      <c r="A44" s="1010">
        <v>3</v>
      </c>
      <c r="B44" s="737" t="s">
        <v>1185</v>
      </c>
      <c r="C44" s="924" t="s">
        <v>850</v>
      </c>
      <c r="D44" s="1271" t="s">
        <v>1150</v>
      </c>
      <c r="E44" s="1078"/>
      <c r="F44" s="1078"/>
      <c r="G44" s="837">
        <v>2</v>
      </c>
      <c r="H44" s="924"/>
      <c r="I44" s="1053" t="s">
        <v>960</v>
      </c>
      <c r="J44" s="1052">
        <v>2016</v>
      </c>
      <c r="K44" s="879" t="s">
        <v>186</v>
      </c>
      <c r="L44" s="879" t="s">
        <v>187</v>
      </c>
      <c r="M44" s="879" t="s">
        <v>187</v>
      </c>
      <c r="N44" s="879" t="s">
        <v>187</v>
      </c>
      <c r="O44" s="928"/>
      <c r="P44" s="928"/>
      <c r="Q44" s="1190">
        <f>'пр. 1.1 '!H52</f>
        <v>6.5209999999999999</v>
      </c>
      <c r="R44" s="1190"/>
      <c r="S44" s="1185"/>
      <c r="T44" s="1191"/>
      <c r="U44" s="1211" t="s">
        <v>1071</v>
      </c>
      <c r="V44" s="786"/>
      <c r="W44" s="1211" t="s">
        <v>996</v>
      </c>
      <c r="X44" s="758">
        <v>0</v>
      </c>
      <c r="Y44" s="758"/>
      <c r="Z44" s="758">
        <v>13</v>
      </c>
      <c r="AA44" s="758">
        <v>12.2</v>
      </c>
    </row>
    <row r="45" spans="1:27" ht="45.75" customHeight="1" x14ac:dyDescent="0.25">
      <c r="A45" s="1010">
        <v>4</v>
      </c>
      <c r="B45" s="737" t="s">
        <v>1186</v>
      </c>
      <c r="C45" s="924" t="s">
        <v>850</v>
      </c>
      <c r="D45" s="1271" t="s">
        <v>1149</v>
      </c>
      <c r="E45" s="837">
        <v>1.26</v>
      </c>
      <c r="F45" s="1078"/>
      <c r="G45" s="1079"/>
      <c r="H45" s="924"/>
      <c r="I45" s="1053" t="s">
        <v>960</v>
      </c>
      <c r="J45" s="1052">
        <v>2016</v>
      </c>
      <c r="K45" s="879" t="s">
        <v>186</v>
      </c>
      <c r="L45" s="879" t="s">
        <v>187</v>
      </c>
      <c r="M45" s="879" t="s">
        <v>187</v>
      </c>
      <c r="N45" s="879" t="s">
        <v>187</v>
      </c>
      <c r="O45" s="928"/>
      <c r="P45" s="928"/>
      <c r="Q45" s="1190">
        <f>'пр. 1.1 '!H53</f>
        <v>6.843</v>
      </c>
      <c r="R45" s="1190"/>
      <c r="S45" s="1185"/>
      <c r="T45" s="1191"/>
      <c r="U45" s="1212" t="s">
        <v>1065</v>
      </c>
      <c r="V45" s="786"/>
      <c r="W45" s="1211" t="s">
        <v>996</v>
      </c>
      <c r="X45" s="758">
        <v>0</v>
      </c>
      <c r="Y45" s="758"/>
      <c r="Z45" s="758">
        <v>13</v>
      </c>
      <c r="AA45" s="758">
        <v>12.2</v>
      </c>
    </row>
    <row r="46" spans="1:27" ht="40.5" customHeight="1" x14ac:dyDescent="0.25">
      <c r="A46" s="1010">
        <v>5</v>
      </c>
      <c r="B46" s="737" t="s">
        <v>1187</v>
      </c>
      <c r="C46" s="924" t="s">
        <v>850</v>
      </c>
      <c r="D46" s="1271" t="s">
        <v>1149</v>
      </c>
      <c r="E46" s="846"/>
      <c r="F46" s="1078"/>
      <c r="G46" s="837">
        <v>2</v>
      </c>
      <c r="H46" s="924"/>
      <c r="I46" s="1053" t="s">
        <v>960</v>
      </c>
      <c r="J46" s="1052">
        <v>2016</v>
      </c>
      <c r="K46" s="879" t="s">
        <v>186</v>
      </c>
      <c r="L46" s="879" t="s">
        <v>187</v>
      </c>
      <c r="M46" s="879" t="s">
        <v>187</v>
      </c>
      <c r="N46" s="879" t="s">
        <v>187</v>
      </c>
      <c r="O46" s="928"/>
      <c r="P46" s="928"/>
      <c r="Q46" s="1190">
        <f>'пр. 1.1 '!H54</f>
        <v>6.5209999999999999</v>
      </c>
      <c r="R46" s="1190"/>
      <c r="S46" s="1185"/>
      <c r="T46" s="1191"/>
      <c r="U46" s="1211" t="s">
        <v>1072</v>
      </c>
      <c r="V46" s="786"/>
      <c r="W46" s="1211" t="s">
        <v>996</v>
      </c>
      <c r="X46" s="758">
        <v>0</v>
      </c>
      <c r="Y46" s="758"/>
      <c r="Z46" s="758">
        <v>13</v>
      </c>
      <c r="AA46" s="758">
        <v>12.2</v>
      </c>
    </row>
    <row r="47" spans="1:27" ht="43.5" customHeight="1" x14ac:dyDescent="0.25">
      <c r="A47" s="1010">
        <f>A46+1</f>
        <v>6</v>
      </c>
      <c r="B47" s="737" t="s">
        <v>1188</v>
      </c>
      <c r="C47" s="924" t="s">
        <v>850</v>
      </c>
      <c r="D47" s="1273" t="s">
        <v>1151</v>
      </c>
      <c r="E47" s="1078">
        <v>3.2</v>
      </c>
      <c r="F47" s="1078"/>
      <c r="G47" s="847"/>
      <c r="H47" s="924"/>
      <c r="I47" s="1053" t="s">
        <v>962</v>
      </c>
      <c r="J47" s="1053" t="s">
        <v>962</v>
      </c>
      <c r="K47" s="879" t="s">
        <v>187</v>
      </c>
      <c r="L47" s="879" t="s">
        <v>187</v>
      </c>
      <c r="M47" s="879" t="s">
        <v>187</v>
      </c>
      <c r="N47" s="879" t="s">
        <v>187</v>
      </c>
      <c r="O47" s="928"/>
      <c r="P47" s="928"/>
      <c r="Q47" s="1190">
        <f>'пр. 1.1 '!H55</f>
        <v>15.314</v>
      </c>
      <c r="R47" s="1190"/>
      <c r="S47" s="1185">
        <f t="shared" si="1"/>
        <v>15.314</v>
      </c>
      <c r="T47" s="1191"/>
      <c r="U47" s="1211" t="s">
        <v>1073</v>
      </c>
      <c r="V47" s="786"/>
      <c r="W47" s="1211" t="s">
        <v>1075</v>
      </c>
      <c r="X47" s="758">
        <v>0</v>
      </c>
      <c r="Y47" s="758"/>
      <c r="Z47" s="758">
        <v>13</v>
      </c>
      <c r="AA47" s="758">
        <v>12.2</v>
      </c>
    </row>
    <row r="48" spans="1:27" ht="42" customHeight="1" x14ac:dyDescent="0.25">
      <c r="A48" s="1010">
        <f t="shared" ref="A48:A60" si="5">A47+1</f>
        <v>7</v>
      </c>
      <c r="B48" s="5" t="s">
        <v>1200</v>
      </c>
      <c r="C48" s="924" t="s">
        <v>850</v>
      </c>
      <c r="D48" s="1273" t="s">
        <v>1151</v>
      </c>
      <c r="E48" s="837"/>
      <c r="F48" s="1078"/>
      <c r="G48" s="1079">
        <v>0.5</v>
      </c>
      <c r="H48" s="924"/>
      <c r="I48" s="1053" t="s">
        <v>962</v>
      </c>
      <c r="J48" s="1053" t="s">
        <v>962</v>
      </c>
      <c r="K48" s="879" t="s">
        <v>187</v>
      </c>
      <c r="L48" s="879" t="s">
        <v>187</v>
      </c>
      <c r="M48" s="879" t="s">
        <v>187</v>
      </c>
      <c r="N48" s="879" t="s">
        <v>187</v>
      </c>
      <c r="O48" s="928"/>
      <c r="P48" s="928"/>
      <c r="Q48" s="1190">
        <f>'пр. 1.1 '!H56</f>
        <v>4.851</v>
      </c>
      <c r="R48" s="1190"/>
      <c r="S48" s="1185">
        <f t="shared" si="1"/>
        <v>4.851</v>
      </c>
      <c r="T48" s="1191"/>
      <c r="U48" s="1212" t="s">
        <v>1065</v>
      </c>
      <c r="V48" s="786"/>
      <c r="W48" s="1211" t="s">
        <v>996</v>
      </c>
      <c r="X48" s="758">
        <v>0</v>
      </c>
      <c r="Y48" s="758"/>
      <c r="Z48" s="758">
        <v>13</v>
      </c>
      <c r="AA48" s="758">
        <v>12.2</v>
      </c>
    </row>
    <row r="49" spans="1:27" ht="39" customHeight="1" x14ac:dyDescent="0.25">
      <c r="A49" s="1010">
        <f t="shared" si="5"/>
        <v>8</v>
      </c>
      <c r="B49" s="5" t="s">
        <v>1189</v>
      </c>
      <c r="C49" s="924" t="s">
        <v>850</v>
      </c>
      <c r="D49" s="1273" t="s">
        <v>1151</v>
      </c>
      <c r="E49" s="1078"/>
      <c r="F49" s="1078"/>
      <c r="G49" s="837">
        <v>0.35</v>
      </c>
      <c r="H49" s="924"/>
      <c r="I49" s="1053" t="s">
        <v>962</v>
      </c>
      <c r="J49" s="1053" t="s">
        <v>962</v>
      </c>
      <c r="K49" s="879" t="s">
        <v>187</v>
      </c>
      <c r="L49" s="879" t="s">
        <v>187</v>
      </c>
      <c r="M49" s="879" t="s">
        <v>187</v>
      </c>
      <c r="N49" s="879" t="s">
        <v>187</v>
      </c>
      <c r="O49" s="928"/>
      <c r="P49" s="928"/>
      <c r="Q49" s="1190">
        <f>'пр. 1.1 '!H57</f>
        <v>3.395</v>
      </c>
      <c r="R49" s="1190"/>
      <c r="S49" s="1185">
        <f t="shared" si="1"/>
        <v>3.395</v>
      </c>
      <c r="T49" s="1191"/>
      <c r="U49" s="1211" t="s">
        <v>1074</v>
      </c>
      <c r="V49" s="786"/>
      <c r="W49" s="1211" t="s">
        <v>996</v>
      </c>
      <c r="X49" s="758">
        <v>0</v>
      </c>
      <c r="Y49" s="758"/>
      <c r="Z49" s="758">
        <v>13</v>
      </c>
      <c r="AA49" s="758">
        <v>12.2</v>
      </c>
    </row>
    <row r="50" spans="1:27" ht="42" customHeight="1" x14ac:dyDescent="0.25">
      <c r="A50" s="1010">
        <f t="shared" si="5"/>
        <v>9</v>
      </c>
      <c r="B50" s="5" t="s">
        <v>1190</v>
      </c>
      <c r="C50" s="924" t="s">
        <v>850</v>
      </c>
      <c r="D50" s="1274" t="s">
        <v>1152</v>
      </c>
      <c r="E50" s="1080"/>
      <c r="F50" s="1078"/>
      <c r="G50" s="837">
        <v>0.75</v>
      </c>
      <c r="H50" s="924"/>
      <c r="I50" s="1053" t="s">
        <v>1018</v>
      </c>
      <c r="J50" s="1053" t="s">
        <v>1018</v>
      </c>
      <c r="K50" s="879" t="s">
        <v>187</v>
      </c>
      <c r="L50" s="879" t="s">
        <v>187</v>
      </c>
      <c r="M50" s="879" t="s">
        <v>187</v>
      </c>
      <c r="N50" s="879" t="s">
        <v>187</v>
      </c>
      <c r="O50" s="928"/>
      <c r="P50" s="928"/>
      <c r="Q50" s="1190">
        <f>'пр. 1.1 '!H58</f>
        <v>2.96</v>
      </c>
      <c r="R50" s="1190"/>
      <c r="S50" s="1185">
        <f t="shared" si="1"/>
        <v>2.96</v>
      </c>
      <c r="T50" s="1191"/>
      <c r="U50" s="1211" t="s">
        <v>1074</v>
      </c>
      <c r="V50" s="786"/>
      <c r="W50" s="1211" t="s">
        <v>996</v>
      </c>
      <c r="X50" s="758">
        <v>0</v>
      </c>
      <c r="Y50" s="758"/>
      <c r="Z50" s="758">
        <v>13</v>
      </c>
      <c r="AA50" s="758">
        <v>12.2</v>
      </c>
    </row>
    <row r="51" spans="1:27" ht="41.25" customHeight="1" x14ac:dyDescent="0.3">
      <c r="A51" s="1010">
        <f t="shared" si="5"/>
        <v>10</v>
      </c>
      <c r="B51" s="5" t="s">
        <v>1191</v>
      </c>
      <c r="C51" s="924" t="s">
        <v>850</v>
      </c>
      <c r="D51" s="1274" t="s">
        <v>1152</v>
      </c>
      <c r="E51" s="1078"/>
      <c r="F51" s="1078"/>
      <c r="G51" s="845">
        <v>0.55000000000000004</v>
      </c>
      <c r="H51" s="924"/>
      <c r="I51" s="1053" t="s">
        <v>962</v>
      </c>
      <c r="J51" s="1053" t="s">
        <v>962</v>
      </c>
      <c r="K51" s="879" t="s">
        <v>187</v>
      </c>
      <c r="L51" s="879" t="s">
        <v>187</v>
      </c>
      <c r="M51" s="879" t="s">
        <v>187</v>
      </c>
      <c r="N51" s="879" t="s">
        <v>187</v>
      </c>
      <c r="O51" s="928"/>
      <c r="P51" s="928"/>
      <c r="Q51" s="1190">
        <f>'пр. 1.1 '!H59</f>
        <v>2.0049999999999999</v>
      </c>
      <c r="R51" s="1190"/>
      <c r="S51" s="1185">
        <f t="shared" si="1"/>
        <v>2.0049999999999999</v>
      </c>
      <c r="T51" s="1191"/>
      <c r="U51" s="1211" t="s">
        <v>1073</v>
      </c>
      <c r="V51" s="786"/>
      <c r="W51" s="1211" t="s">
        <v>1075</v>
      </c>
      <c r="X51" s="758">
        <v>0</v>
      </c>
      <c r="Y51" s="758"/>
      <c r="Z51" s="758">
        <v>13</v>
      </c>
      <c r="AA51" s="758">
        <v>12.2</v>
      </c>
    </row>
    <row r="52" spans="1:27" ht="45.75" customHeight="1" x14ac:dyDescent="0.3">
      <c r="A52" s="1010">
        <f t="shared" si="5"/>
        <v>11</v>
      </c>
      <c r="B52" s="5" t="s">
        <v>1192</v>
      </c>
      <c r="C52" s="924" t="s">
        <v>850</v>
      </c>
      <c r="D52" s="1274" t="s">
        <v>1152</v>
      </c>
      <c r="E52" s="1080"/>
      <c r="F52" s="1078"/>
      <c r="G52" s="845">
        <v>0.55000000000000004</v>
      </c>
      <c r="H52" s="924"/>
      <c r="I52" s="1053" t="s">
        <v>962</v>
      </c>
      <c r="J52" s="1053" t="s">
        <v>962</v>
      </c>
      <c r="K52" s="879" t="s">
        <v>187</v>
      </c>
      <c r="L52" s="879" t="s">
        <v>187</v>
      </c>
      <c r="M52" s="879" t="s">
        <v>187</v>
      </c>
      <c r="N52" s="879" t="s">
        <v>187</v>
      </c>
      <c r="O52" s="928"/>
      <c r="P52" s="928"/>
      <c r="Q52" s="1190">
        <f>'пр. 1.1 '!H60</f>
        <v>2.0049999999999999</v>
      </c>
      <c r="R52" s="1190"/>
      <c r="S52" s="1185">
        <f t="shared" si="1"/>
        <v>2.0049999999999999</v>
      </c>
      <c r="T52" s="1191"/>
      <c r="U52" s="1211" t="s">
        <v>1073</v>
      </c>
      <c r="V52" s="786"/>
      <c r="W52" s="1211" t="s">
        <v>1075</v>
      </c>
      <c r="X52" s="758">
        <v>0</v>
      </c>
      <c r="Y52" s="758"/>
      <c r="Z52" s="758">
        <v>13</v>
      </c>
      <c r="AA52" s="758">
        <v>12.2</v>
      </c>
    </row>
    <row r="53" spans="1:27" ht="32.25" customHeight="1" x14ac:dyDescent="0.25">
      <c r="A53" s="1010">
        <f t="shared" si="5"/>
        <v>12</v>
      </c>
      <c r="B53" s="5" t="s">
        <v>1193</v>
      </c>
      <c r="C53" s="924" t="s">
        <v>850</v>
      </c>
      <c r="D53" s="1274" t="s">
        <v>1153</v>
      </c>
      <c r="E53" s="1078"/>
      <c r="F53" s="1078"/>
      <c r="G53" s="837">
        <v>1</v>
      </c>
      <c r="H53" s="924"/>
      <c r="I53" s="1053" t="s">
        <v>1017</v>
      </c>
      <c r="J53" s="1053" t="s">
        <v>1017</v>
      </c>
      <c r="K53" s="879" t="s">
        <v>187</v>
      </c>
      <c r="L53" s="879" t="s">
        <v>187</v>
      </c>
      <c r="M53" s="879" t="s">
        <v>187</v>
      </c>
      <c r="N53" s="879" t="s">
        <v>187</v>
      </c>
      <c r="O53" s="928"/>
      <c r="P53" s="928"/>
      <c r="Q53" s="1190">
        <f>'пр. 1.1 '!H61</f>
        <v>3.2610000000000001</v>
      </c>
      <c r="R53" s="1193"/>
      <c r="S53" s="1185">
        <f t="shared" si="1"/>
        <v>3.2610000000000001</v>
      </c>
      <c r="T53" s="1194"/>
      <c r="U53" s="1211" t="s">
        <v>1073</v>
      </c>
      <c r="V53" s="786"/>
      <c r="W53" s="1211" t="s">
        <v>1075</v>
      </c>
      <c r="X53" s="758">
        <v>0</v>
      </c>
      <c r="Y53" s="758"/>
      <c r="Z53" s="758">
        <v>13</v>
      </c>
      <c r="AA53" s="758">
        <v>12.2</v>
      </c>
    </row>
    <row r="54" spans="1:27" ht="27" customHeight="1" x14ac:dyDescent="0.25">
      <c r="A54" s="1010">
        <f t="shared" si="5"/>
        <v>13</v>
      </c>
      <c r="B54" s="737" t="s">
        <v>1194</v>
      </c>
      <c r="C54" s="924" t="s">
        <v>850</v>
      </c>
      <c r="D54" s="1274" t="s">
        <v>1154</v>
      </c>
      <c r="E54" s="1078">
        <v>2</v>
      </c>
      <c r="F54" s="1078"/>
      <c r="G54" s="837"/>
      <c r="H54" s="924"/>
      <c r="I54" s="1053" t="s">
        <v>1017</v>
      </c>
      <c r="J54" s="1052">
        <v>2019</v>
      </c>
      <c r="K54" s="879" t="s">
        <v>187</v>
      </c>
      <c r="L54" s="879" t="s">
        <v>187</v>
      </c>
      <c r="M54" s="879" t="s">
        <v>187</v>
      </c>
      <c r="N54" s="879" t="s">
        <v>187</v>
      </c>
      <c r="O54" s="928"/>
      <c r="P54" s="928"/>
      <c r="Q54" s="1190">
        <f>'пр. 1.1 '!H62</f>
        <v>8.1690000000000005</v>
      </c>
      <c r="R54" s="1193"/>
      <c r="S54" s="1185">
        <f t="shared" si="1"/>
        <v>8.1690000000000005</v>
      </c>
      <c r="T54" s="1194"/>
      <c r="U54" s="1211" t="s">
        <v>1073</v>
      </c>
      <c r="V54" s="786"/>
      <c r="W54" s="1211" t="s">
        <v>1075</v>
      </c>
      <c r="X54" s="758">
        <v>0</v>
      </c>
      <c r="Y54" s="758"/>
      <c r="Z54" s="758">
        <v>13</v>
      </c>
      <c r="AA54" s="758">
        <v>12.2</v>
      </c>
    </row>
    <row r="55" spans="1:27" ht="42.75" customHeight="1" x14ac:dyDescent="0.25">
      <c r="A55" s="1010">
        <f t="shared" si="5"/>
        <v>14</v>
      </c>
      <c r="B55" s="5" t="s">
        <v>1201</v>
      </c>
      <c r="C55" s="924" t="s">
        <v>850</v>
      </c>
      <c r="D55" s="1274" t="s">
        <v>1155</v>
      </c>
      <c r="E55" s="1078"/>
      <c r="F55" s="1078"/>
      <c r="G55" s="837">
        <v>0.5</v>
      </c>
      <c r="H55" s="924"/>
      <c r="I55" s="1053" t="s">
        <v>962</v>
      </c>
      <c r="J55" s="1053" t="s">
        <v>962</v>
      </c>
      <c r="K55" s="879" t="s">
        <v>187</v>
      </c>
      <c r="L55" s="879" t="s">
        <v>187</v>
      </c>
      <c r="M55" s="879" t="s">
        <v>187</v>
      </c>
      <c r="N55" s="879" t="s">
        <v>187</v>
      </c>
      <c r="O55" s="928"/>
      <c r="P55" s="928"/>
      <c r="Q55" s="1190">
        <f>'пр. 1.1 '!H63</f>
        <v>6.9630000000000001</v>
      </c>
      <c r="R55" s="1193"/>
      <c r="S55" s="1185">
        <f t="shared" si="1"/>
        <v>6.9630000000000001</v>
      </c>
      <c r="T55" s="1194"/>
      <c r="U55" s="1211"/>
      <c r="V55" s="786"/>
      <c r="W55" s="1211"/>
      <c r="X55" s="758"/>
      <c r="Y55" s="758"/>
      <c r="Z55" s="758"/>
      <c r="AA55" s="758"/>
    </row>
    <row r="56" spans="1:27" ht="42.75" customHeight="1" x14ac:dyDescent="0.25">
      <c r="A56" s="1010">
        <f t="shared" si="5"/>
        <v>15</v>
      </c>
      <c r="B56" s="737" t="s">
        <v>1195</v>
      </c>
      <c r="C56" s="924" t="s">
        <v>850</v>
      </c>
      <c r="D56" s="1273" t="s">
        <v>1151</v>
      </c>
      <c r="E56" s="1078">
        <v>3.2</v>
      </c>
      <c r="F56" s="1078"/>
      <c r="G56" s="837"/>
      <c r="H56" s="924"/>
      <c r="I56" s="1053" t="s">
        <v>1017</v>
      </c>
      <c r="J56" s="1053" t="s">
        <v>1017</v>
      </c>
      <c r="K56" s="879" t="s">
        <v>187</v>
      </c>
      <c r="L56" s="879" t="s">
        <v>187</v>
      </c>
      <c r="M56" s="879" t="s">
        <v>187</v>
      </c>
      <c r="N56" s="879" t="s">
        <v>187</v>
      </c>
      <c r="O56" s="928"/>
      <c r="P56" s="928"/>
      <c r="Q56" s="1190">
        <f>'пр. 1.1 '!H64</f>
        <v>15.314</v>
      </c>
      <c r="R56" s="1193"/>
      <c r="S56" s="1185">
        <f t="shared" si="1"/>
        <v>15.314</v>
      </c>
      <c r="T56" s="1194"/>
      <c r="U56" s="1211"/>
      <c r="V56" s="786"/>
      <c r="W56" s="1211"/>
      <c r="X56" s="758"/>
      <c r="Y56" s="758"/>
      <c r="Z56" s="758"/>
      <c r="AA56" s="758"/>
    </row>
    <row r="57" spans="1:27" ht="42.75" customHeight="1" x14ac:dyDescent="0.25">
      <c r="A57" s="1010">
        <f t="shared" si="5"/>
        <v>16</v>
      </c>
      <c r="B57" s="5" t="s">
        <v>1196</v>
      </c>
      <c r="C57" s="924" t="s">
        <v>850</v>
      </c>
      <c r="D57" s="1273" t="s">
        <v>1151</v>
      </c>
      <c r="E57" s="1078"/>
      <c r="F57" s="1078"/>
      <c r="G57" s="837">
        <v>0.5</v>
      </c>
      <c r="H57" s="924"/>
      <c r="I57" s="1053" t="s">
        <v>1017</v>
      </c>
      <c r="J57" s="1053" t="s">
        <v>1017</v>
      </c>
      <c r="K57" s="879" t="s">
        <v>187</v>
      </c>
      <c r="L57" s="879" t="s">
        <v>187</v>
      </c>
      <c r="M57" s="879" t="s">
        <v>187</v>
      </c>
      <c r="N57" s="879" t="s">
        <v>187</v>
      </c>
      <c r="O57" s="928"/>
      <c r="P57" s="928"/>
      <c r="Q57" s="1190">
        <f>'пр. 1.1 '!H65</f>
        <v>4.851</v>
      </c>
      <c r="R57" s="1193"/>
      <c r="S57" s="1185">
        <f t="shared" si="1"/>
        <v>4.851</v>
      </c>
      <c r="T57" s="1194"/>
      <c r="U57" s="1211"/>
      <c r="V57" s="786"/>
      <c r="W57" s="1211"/>
      <c r="X57" s="758"/>
      <c r="Y57" s="758"/>
      <c r="Z57" s="758"/>
      <c r="AA57" s="758"/>
    </row>
    <row r="58" spans="1:27" ht="42.75" customHeight="1" x14ac:dyDescent="0.25">
      <c r="A58" s="1010">
        <f t="shared" si="5"/>
        <v>17</v>
      </c>
      <c r="B58" s="5" t="s">
        <v>1197</v>
      </c>
      <c r="C58" s="924" t="s">
        <v>850</v>
      </c>
      <c r="D58" s="1271" t="s">
        <v>1156</v>
      </c>
      <c r="E58" s="1078">
        <v>2.5</v>
      </c>
      <c r="F58" s="1078"/>
      <c r="G58" s="837"/>
      <c r="H58" s="924"/>
      <c r="I58" s="1053" t="s">
        <v>961</v>
      </c>
      <c r="J58" s="1052">
        <v>2017</v>
      </c>
      <c r="K58" s="879" t="s">
        <v>187</v>
      </c>
      <c r="L58" s="879" t="s">
        <v>187</v>
      </c>
      <c r="M58" s="879" t="s">
        <v>187</v>
      </c>
      <c r="N58" s="879" t="s">
        <v>187</v>
      </c>
      <c r="O58" s="928"/>
      <c r="P58" s="928"/>
      <c r="Q58" s="1190">
        <f>'пр. 1.1 '!H66</f>
        <v>7.8289999999999997</v>
      </c>
      <c r="R58" s="1193"/>
      <c r="S58" s="1185">
        <f t="shared" si="1"/>
        <v>7.8289999999999997</v>
      </c>
      <c r="T58" s="1194"/>
      <c r="U58" s="1211"/>
      <c r="V58" s="786"/>
      <c r="W58" s="1211"/>
      <c r="X58" s="758"/>
      <c r="Y58" s="758"/>
      <c r="Z58" s="758"/>
      <c r="AA58" s="758"/>
    </row>
    <row r="59" spans="1:27" ht="42.75" customHeight="1" x14ac:dyDescent="0.25">
      <c r="A59" s="1010">
        <f t="shared" si="5"/>
        <v>18</v>
      </c>
      <c r="B59" s="5" t="s">
        <v>1198</v>
      </c>
      <c r="C59" s="924" t="s">
        <v>850</v>
      </c>
      <c r="D59" s="1271" t="s">
        <v>1156</v>
      </c>
      <c r="E59" s="1078"/>
      <c r="F59" s="1078"/>
      <c r="G59" s="837">
        <v>0.5</v>
      </c>
      <c r="H59" s="924"/>
      <c r="I59" s="1053" t="s">
        <v>961</v>
      </c>
      <c r="J59" s="1052">
        <v>2017</v>
      </c>
      <c r="K59" s="879" t="s">
        <v>187</v>
      </c>
      <c r="L59" s="879" t="s">
        <v>187</v>
      </c>
      <c r="M59" s="879" t="s">
        <v>187</v>
      </c>
      <c r="N59" s="879" t="s">
        <v>187</v>
      </c>
      <c r="O59" s="928"/>
      <c r="P59" s="928"/>
      <c r="Q59" s="1190">
        <f>'пр. 1.1 '!H67</f>
        <v>1.669</v>
      </c>
      <c r="R59" s="1193"/>
      <c r="S59" s="1185">
        <f t="shared" si="1"/>
        <v>1.669</v>
      </c>
      <c r="T59" s="1194"/>
      <c r="U59" s="1211"/>
      <c r="V59" s="786"/>
      <c r="W59" s="1211"/>
      <c r="X59" s="758"/>
      <c r="Y59" s="758"/>
      <c r="Z59" s="758"/>
      <c r="AA59" s="758"/>
    </row>
    <row r="60" spans="1:27" ht="42.75" customHeight="1" x14ac:dyDescent="0.25">
      <c r="A60" s="1010">
        <f t="shared" si="5"/>
        <v>19</v>
      </c>
      <c r="B60" s="5" t="s">
        <v>1199</v>
      </c>
      <c r="C60" s="924" t="s">
        <v>850</v>
      </c>
      <c r="D60" s="1271" t="s">
        <v>1156</v>
      </c>
      <c r="E60" s="1078"/>
      <c r="F60" s="1078"/>
      <c r="G60" s="837">
        <v>1.5</v>
      </c>
      <c r="H60" s="924"/>
      <c r="I60" s="1053" t="s">
        <v>961</v>
      </c>
      <c r="J60" s="1052">
        <v>2017</v>
      </c>
      <c r="K60" s="879" t="s">
        <v>187</v>
      </c>
      <c r="L60" s="879" t="s">
        <v>187</v>
      </c>
      <c r="M60" s="879" t="s">
        <v>187</v>
      </c>
      <c r="N60" s="879" t="s">
        <v>187</v>
      </c>
      <c r="O60" s="928"/>
      <c r="P60" s="928"/>
      <c r="Q60" s="1190">
        <f>'пр. 1.1 '!H68</f>
        <v>5.0049999999999999</v>
      </c>
      <c r="R60" s="1193"/>
      <c r="S60" s="1185">
        <f t="shared" si="1"/>
        <v>5.0049999999999999</v>
      </c>
      <c r="T60" s="1194"/>
      <c r="U60" s="1211"/>
      <c r="V60" s="786"/>
      <c r="W60" s="1211"/>
      <c r="X60" s="758"/>
      <c r="Y60" s="758"/>
      <c r="Z60" s="758"/>
      <c r="AA60" s="758"/>
    </row>
    <row r="61" spans="1:27" ht="33" customHeight="1" x14ac:dyDescent="0.25">
      <c r="A61" s="1060">
        <v>3</v>
      </c>
      <c r="B61" s="1049" t="s">
        <v>709</v>
      </c>
      <c r="C61" s="924"/>
      <c r="D61" s="310"/>
      <c r="E61" s="927"/>
      <c r="F61" s="927"/>
      <c r="G61" s="927"/>
      <c r="H61" s="924"/>
      <c r="I61" s="1058"/>
      <c r="J61" s="1056"/>
      <c r="K61" s="879" t="s">
        <v>187</v>
      </c>
      <c r="L61" s="879" t="s">
        <v>187</v>
      </c>
      <c r="M61" s="879" t="s">
        <v>187</v>
      </c>
      <c r="N61" s="879" t="s">
        <v>187</v>
      </c>
      <c r="O61" s="928"/>
      <c r="P61" s="928"/>
      <c r="Q61" s="1192">
        <f>SUM(Q62:Q65)</f>
        <v>6.8569999999999993</v>
      </c>
      <c r="R61" s="1192">
        <f>SUM(R62:R65)</f>
        <v>0</v>
      </c>
      <c r="S61" s="1192">
        <f>SUM(S62:S65)</f>
        <v>6.8569999999999993</v>
      </c>
      <c r="T61" s="1192">
        <f>SUM(T62:T65)</f>
        <v>0</v>
      </c>
      <c r="U61" s="1212"/>
      <c r="V61" s="786"/>
      <c r="W61" s="1211"/>
      <c r="X61" s="758"/>
      <c r="Y61" s="758"/>
      <c r="Z61" s="758"/>
      <c r="AA61" s="758"/>
    </row>
    <row r="62" spans="1:27" ht="46.5" customHeight="1" x14ac:dyDescent="0.25">
      <c r="A62" s="1009">
        <v>1</v>
      </c>
      <c r="B62" s="737" t="s">
        <v>1001</v>
      </c>
      <c r="C62" s="924" t="s">
        <v>850</v>
      </c>
      <c r="D62" s="1275" t="s">
        <v>1157</v>
      </c>
      <c r="E62" s="927"/>
      <c r="F62" s="927"/>
      <c r="G62" s="927"/>
      <c r="H62" s="924"/>
      <c r="I62" s="1053" t="s">
        <v>959</v>
      </c>
      <c r="J62" s="1052">
        <v>2016</v>
      </c>
      <c r="K62" s="879" t="s">
        <v>187</v>
      </c>
      <c r="L62" s="879" t="s">
        <v>187</v>
      </c>
      <c r="M62" s="879" t="s">
        <v>187</v>
      </c>
      <c r="N62" s="879" t="s">
        <v>187</v>
      </c>
      <c r="O62" s="928"/>
      <c r="P62" s="928"/>
      <c r="Q62" s="1190">
        <f>'пр. 1.1 '!H72</f>
        <v>0.28499999999999998</v>
      </c>
      <c r="R62" s="1193"/>
      <c r="S62" s="1185">
        <f t="shared" si="1"/>
        <v>0.28499999999999998</v>
      </c>
      <c r="T62" s="1194"/>
      <c r="U62" s="1216" t="s">
        <v>1006</v>
      </c>
      <c r="V62" s="786"/>
      <c r="W62" s="1211" t="s">
        <v>997</v>
      </c>
      <c r="X62" s="758">
        <v>0</v>
      </c>
      <c r="Y62" s="758"/>
      <c r="Z62" s="758">
        <v>4</v>
      </c>
      <c r="AA62" s="758">
        <v>3.8</v>
      </c>
    </row>
    <row r="63" spans="1:27" ht="54" customHeight="1" x14ac:dyDescent="0.25">
      <c r="A63" s="1009">
        <v>2</v>
      </c>
      <c r="B63" s="737" t="s">
        <v>1000</v>
      </c>
      <c r="C63" s="924" t="s">
        <v>850</v>
      </c>
      <c r="D63" s="1275" t="s">
        <v>1158</v>
      </c>
      <c r="E63" s="927"/>
      <c r="F63" s="927"/>
      <c r="G63" s="927"/>
      <c r="H63" s="924"/>
      <c r="I63" s="1053" t="s">
        <v>960</v>
      </c>
      <c r="J63" s="1053" t="s">
        <v>960</v>
      </c>
      <c r="K63" s="879" t="s">
        <v>187</v>
      </c>
      <c r="L63" s="879" t="s">
        <v>187</v>
      </c>
      <c r="M63" s="879" t="s">
        <v>187</v>
      </c>
      <c r="N63" s="879" t="s">
        <v>187</v>
      </c>
      <c r="O63" s="928"/>
      <c r="P63" s="928"/>
      <c r="Q63" s="1190">
        <f>'пр. 1.1 '!H73</f>
        <v>2.65</v>
      </c>
      <c r="R63" s="1193"/>
      <c r="S63" s="1185">
        <f t="shared" si="1"/>
        <v>2.65</v>
      </c>
      <c r="T63" s="1194"/>
      <c r="U63" s="1212" t="s">
        <v>998</v>
      </c>
      <c r="V63" s="786"/>
      <c r="W63" s="1211" t="s">
        <v>997</v>
      </c>
      <c r="X63" s="758">
        <v>0</v>
      </c>
      <c r="Y63" s="758"/>
      <c r="Z63" s="758">
        <v>6</v>
      </c>
      <c r="AA63" s="758">
        <v>5.6</v>
      </c>
    </row>
    <row r="64" spans="1:27" ht="25.5" x14ac:dyDescent="0.25">
      <c r="A64" s="1009">
        <v>3</v>
      </c>
      <c r="B64" s="737" t="s">
        <v>957</v>
      </c>
      <c r="C64" s="924" t="s">
        <v>850</v>
      </c>
      <c r="D64" s="1275" t="s">
        <v>1158</v>
      </c>
      <c r="E64" s="927"/>
      <c r="F64" s="927"/>
      <c r="G64" s="927"/>
      <c r="H64" s="924"/>
      <c r="I64" s="1053" t="s">
        <v>1018</v>
      </c>
      <c r="J64" s="1052">
        <v>2020</v>
      </c>
      <c r="K64" s="879" t="s">
        <v>187</v>
      </c>
      <c r="L64" s="879" t="s">
        <v>187</v>
      </c>
      <c r="M64" s="879" t="s">
        <v>187</v>
      </c>
      <c r="N64" s="879" t="s">
        <v>187</v>
      </c>
      <c r="O64" s="928"/>
      <c r="P64" s="928"/>
      <c r="Q64" s="1190">
        <f>'пр. 1.1 '!H74</f>
        <v>3.3</v>
      </c>
      <c r="R64" s="1192"/>
      <c r="S64" s="1190">
        <f t="shared" ref="S64:S65" si="6">Q64</f>
        <v>3.3</v>
      </c>
      <c r="T64" s="1226"/>
      <c r="U64" s="1212" t="s">
        <v>998</v>
      </c>
      <c r="V64" s="786"/>
      <c r="W64" s="1211" t="s">
        <v>997</v>
      </c>
      <c r="X64" s="758">
        <v>0</v>
      </c>
      <c r="Y64" s="758"/>
      <c r="Z64" s="758">
        <v>4</v>
      </c>
      <c r="AA64" s="758">
        <v>3.8</v>
      </c>
    </row>
    <row r="65" spans="1:28" ht="25.5" x14ac:dyDescent="0.25">
      <c r="A65" s="1009">
        <v>4</v>
      </c>
      <c r="B65" s="737" t="s">
        <v>958</v>
      </c>
      <c r="C65" s="924" t="s">
        <v>850</v>
      </c>
      <c r="D65" s="1275" t="s">
        <v>1158</v>
      </c>
      <c r="E65" s="927"/>
      <c r="F65" s="927"/>
      <c r="G65" s="927"/>
      <c r="H65" s="924"/>
      <c r="I65" s="1053" t="s">
        <v>962</v>
      </c>
      <c r="J65" s="1052">
        <v>2018</v>
      </c>
      <c r="K65" s="879" t="s">
        <v>187</v>
      </c>
      <c r="L65" s="879" t="s">
        <v>187</v>
      </c>
      <c r="M65" s="879" t="s">
        <v>187</v>
      </c>
      <c r="N65" s="879" t="s">
        <v>187</v>
      </c>
      <c r="O65" s="928"/>
      <c r="P65" s="928"/>
      <c r="Q65" s="1190">
        <f>'пр. 1.1 '!H75</f>
        <v>0.622</v>
      </c>
      <c r="R65" s="1193"/>
      <c r="S65" s="1190">
        <f t="shared" si="6"/>
        <v>0.622</v>
      </c>
      <c r="T65" s="1194"/>
      <c r="U65" s="1212" t="s">
        <v>998</v>
      </c>
      <c r="V65" s="786"/>
      <c r="W65" s="1211" t="s">
        <v>997</v>
      </c>
      <c r="X65" s="758">
        <v>0</v>
      </c>
      <c r="Y65" s="758"/>
      <c r="Z65" s="758">
        <v>6</v>
      </c>
      <c r="AA65" s="758">
        <v>5.6</v>
      </c>
    </row>
    <row r="66" spans="1:28" ht="15.75" x14ac:dyDescent="0.25">
      <c r="A66" s="934"/>
      <c r="B66" s="935"/>
      <c r="C66" s="935"/>
      <c r="D66" s="935"/>
      <c r="E66" s="936"/>
      <c r="F66" s="936"/>
      <c r="G66" s="936"/>
      <c r="H66" s="937"/>
      <c r="I66" s="938"/>
      <c r="J66" s="939"/>
      <c r="K66" s="940"/>
      <c r="L66" s="324"/>
      <c r="M66" s="324"/>
      <c r="N66" s="324"/>
      <c r="O66" s="324"/>
      <c r="P66" s="324"/>
      <c r="T66" s="754"/>
      <c r="U66" s="1217"/>
      <c r="V66" s="753"/>
    </row>
    <row r="67" spans="1:28" ht="18.75" x14ac:dyDescent="0.25">
      <c r="A67" s="934"/>
      <c r="B67" s="1554" t="s">
        <v>1111</v>
      </c>
      <c r="C67" s="1554"/>
      <c r="D67" s="1554"/>
      <c r="E67" s="1554"/>
      <c r="F67" s="1554"/>
      <c r="G67" s="1554"/>
      <c r="H67" s="1554"/>
      <c r="I67" s="1554"/>
      <c r="J67" s="1554"/>
      <c r="K67" s="1554"/>
      <c r="L67" s="1554"/>
      <c r="M67" s="1554"/>
      <c r="N67" s="1554"/>
      <c r="O67" s="1554"/>
      <c r="P67" s="1554"/>
      <c r="Q67" s="1554"/>
      <c r="R67" s="1554"/>
      <c r="S67" s="1554"/>
      <c r="T67" s="1554"/>
      <c r="U67" s="1554"/>
      <c r="V67" s="1554"/>
      <c r="W67" s="1554"/>
      <c r="X67" s="1554"/>
      <c r="Y67" s="1554"/>
      <c r="Z67" s="1554"/>
      <c r="AA67" s="1554"/>
    </row>
    <row r="68" spans="1:28" ht="18.75" x14ac:dyDescent="0.25">
      <c r="A68" s="934"/>
      <c r="B68" s="1552" t="s">
        <v>1108</v>
      </c>
      <c r="C68" s="1552"/>
      <c r="D68" s="1552"/>
      <c r="E68" s="1552"/>
      <c r="F68" s="936"/>
      <c r="G68" s="936"/>
      <c r="H68" s="937"/>
      <c r="I68" s="938"/>
      <c r="J68" s="939"/>
      <c r="K68" s="940"/>
      <c r="L68" s="324"/>
      <c r="M68" s="324"/>
      <c r="N68" s="324"/>
      <c r="O68" s="324"/>
      <c r="P68" s="324"/>
      <c r="T68" s="754"/>
      <c r="U68" s="1217"/>
      <c r="V68" s="753"/>
    </row>
    <row r="69" spans="1:28" ht="18.75" x14ac:dyDescent="0.25">
      <c r="A69" s="934"/>
      <c r="B69" s="1552" t="s">
        <v>1109</v>
      </c>
      <c r="C69" s="1552"/>
      <c r="D69" s="1552"/>
      <c r="E69" s="1552"/>
      <c r="F69" s="936"/>
      <c r="G69" s="936"/>
      <c r="H69" s="937"/>
      <c r="I69" s="938"/>
      <c r="J69" s="939"/>
      <c r="K69" s="940"/>
      <c r="L69" s="324"/>
      <c r="M69" s="324"/>
      <c r="N69" s="324"/>
      <c r="O69" s="324"/>
      <c r="P69" s="324"/>
      <c r="T69" s="754"/>
      <c r="U69" s="1217"/>
      <c r="V69" s="753"/>
    </row>
    <row r="70" spans="1:28" ht="18.75" x14ac:dyDescent="0.25">
      <c r="A70" s="934"/>
      <c r="B70" s="1552" t="s">
        <v>1139</v>
      </c>
      <c r="C70" s="1552"/>
      <c r="D70" s="1552"/>
      <c r="E70" s="1552"/>
      <c r="F70" s="936"/>
      <c r="G70" s="936"/>
      <c r="H70" s="937"/>
      <c r="I70" s="938"/>
      <c r="J70" s="939"/>
      <c r="K70" s="940"/>
      <c r="L70" s="324"/>
      <c r="M70" s="324"/>
      <c r="N70" s="324"/>
      <c r="O70" s="324"/>
      <c r="P70" s="324"/>
      <c r="T70" s="754"/>
      <c r="U70" s="1217"/>
      <c r="V70" s="753"/>
    </row>
    <row r="71" spans="1:28" ht="18.75" x14ac:dyDescent="0.25">
      <c r="A71" s="934"/>
      <c r="B71" s="1554" t="s">
        <v>1140</v>
      </c>
      <c r="C71" s="1554"/>
      <c r="D71" s="1554"/>
      <c r="E71" s="1554"/>
      <c r="F71" s="1554"/>
      <c r="G71" s="1554"/>
      <c r="H71" s="1554"/>
      <c r="I71" s="1554"/>
      <c r="J71" s="1554"/>
      <c r="K71" s="1554"/>
      <c r="L71" s="1554"/>
      <c r="M71" s="1554"/>
      <c r="N71" s="1554"/>
      <c r="O71" s="1554"/>
      <c r="P71" s="1554"/>
      <c r="Q71" s="1554"/>
      <c r="R71" s="1554"/>
      <c r="S71" s="1554"/>
      <c r="T71" s="1554"/>
      <c r="U71" s="1554"/>
      <c r="V71" s="1554"/>
      <c r="W71" s="1554"/>
      <c r="X71" s="1554"/>
      <c r="Y71" s="1554"/>
      <c r="Z71" s="1554"/>
      <c r="AA71" s="1554"/>
    </row>
    <row r="72" spans="1:28" ht="18.75" x14ac:dyDescent="0.25">
      <c r="A72" s="934"/>
      <c r="B72" s="1553" t="s">
        <v>1141</v>
      </c>
      <c r="C72" s="1553"/>
      <c r="D72" s="1553"/>
      <c r="E72" s="1553"/>
      <c r="F72" s="936"/>
      <c r="G72" s="936"/>
      <c r="H72" s="937"/>
      <c r="I72" s="938"/>
      <c r="J72" s="939"/>
      <c r="K72" s="940"/>
      <c r="L72" s="324"/>
      <c r="M72" s="324"/>
      <c r="N72" s="324"/>
      <c r="O72" s="324"/>
      <c r="P72" s="324"/>
      <c r="T72" s="754"/>
      <c r="U72" s="1217"/>
      <c r="V72" s="753"/>
    </row>
    <row r="73" spans="1:28" ht="18.75" x14ac:dyDescent="0.25">
      <c r="A73" s="934"/>
      <c r="B73" s="1552" t="s">
        <v>1142</v>
      </c>
      <c r="C73" s="1552"/>
      <c r="D73" s="1552"/>
      <c r="E73" s="1552"/>
      <c r="F73" s="936"/>
      <c r="G73" s="936"/>
      <c r="H73" s="937"/>
      <c r="I73" s="938"/>
      <c r="J73" s="939"/>
      <c r="K73" s="940"/>
      <c r="L73" s="324"/>
      <c r="M73" s="324"/>
      <c r="N73" s="324"/>
      <c r="O73" s="324"/>
      <c r="P73" s="324"/>
      <c r="T73" s="754"/>
      <c r="U73" s="1217"/>
      <c r="V73" s="753"/>
    </row>
    <row r="74" spans="1:28" ht="18.75" x14ac:dyDescent="0.25">
      <c r="A74" s="934"/>
      <c r="B74" s="1552" t="s">
        <v>1143</v>
      </c>
      <c r="C74" s="1552"/>
      <c r="D74" s="1552"/>
      <c r="E74" s="1552"/>
      <c r="F74" s="936"/>
      <c r="G74" s="936"/>
      <c r="H74" s="937"/>
      <c r="I74" s="938"/>
      <c r="J74" s="939"/>
      <c r="K74" s="940"/>
      <c r="L74" s="324"/>
      <c r="M74" s="324"/>
      <c r="N74" s="324"/>
      <c r="O74" s="324"/>
      <c r="P74" s="324"/>
      <c r="T74" s="754"/>
      <c r="U74" s="1217"/>
      <c r="V74" s="753"/>
    </row>
    <row r="75" spans="1:28" ht="15.75" x14ac:dyDescent="0.25">
      <c r="A75" s="934"/>
      <c r="B75" s="1769"/>
      <c r="C75" s="1769"/>
      <c r="D75" s="1769"/>
      <c r="E75" s="936"/>
      <c r="F75" s="936"/>
      <c r="G75" s="936"/>
      <c r="H75" s="937"/>
      <c r="I75" s="938"/>
      <c r="J75" s="939"/>
      <c r="K75" s="940"/>
      <c r="L75" s="324"/>
      <c r="M75" s="324"/>
      <c r="N75" s="324"/>
      <c r="O75" s="324"/>
      <c r="P75" s="324"/>
      <c r="T75" s="754"/>
      <c r="U75" s="1217"/>
      <c r="V75" s="753"/>
    </row>
    <row r="76" spans="1:28" ht="18.75" x14ac:dyDescent="0.25">
      <c r="B76" s="813" t="s">
        <v>987</v>
      </c>
      <c r="C76" s="814"/>
      <c r="D76" s="814"/>
      <c r="E76" s="814"/>
      <c r="F76" s="814"/>
      <c r="G76" s="814"/>
      <c r="H76" s="814"/>
      <c r="I76" s="814"/>
      <c r="J76" s="814"/>
      <c r="K76" s="814"/>
      <c r="L76" s="815"/>
      <c r="M76" s="815"/>
      <c r="N76" s="815"/>
      <c r="O76" s="815"/>
      <c r="P76" s="815"/>
      <c r="Q76" s="815"/>
      <c r="R76" s="815"/>
      <c r="S76" s="815"/>
      <c r="T76" s="815"/>
      <c r="U76" s="816"/>
      <c r="V76" s="815"/>
      <c r="W76" s="816"/>
      <c r="X76" s="815"/>
      <c r="Y76" s="815"/>
      <c r="Z76" s="815"/>
      <c r="AA76" s="815"/>
    </row>
    <row r="77" spans="1:28" ht="108" customHeight="1" x14ac:dyDescent="0.25">
      <c r="B77" s="1724" t="s">
        <v>988</v>
      </c>
      <c r="C77" s="1724"/>
      <c r="D77" s="1724"/>
      <c r="E77" s="1724"/>
      <c r="F77" s="1724"/>
      <c r="G77" s="1724"/>
      <c r="H77" s="1724"/>
      <c r="I77" s="1724"/>
      <c r="J77" s="1724"/>
      <c r="K77" s="1724"/>
      <c r="L77" s="1724"/>
      <c r="M77" s="1724"/>
      <c r="N77" s="1724"/>
      <c r="O77" s="1724"/>
      <c r="P77" s="1724"/>
      <c r="Q77" s="1724"/>
      <c r="R77" s="1724"/>
      <c r="S77" s="1724"/>
      <c r="T77" s="1724"/>
      <c r="U77" s="1724"/>
      <c r="V77" s="1724"/>
      <c r="W77" s="1724"/>
      <c r="X77" s="1724"/>
      <c r="Y77" s="1724"/>
      <c r="Z77" s="1724"/>
      <c r="AA77" s="1724"/>
    </row>
    <row r="78" spans="1:28" ht="18.75" x14ac:dyDescent="0.25">
      <c r="B78" s="813" t="s">
        <v>989</v>
      </c>
      <c r="C78" s="813"/>
      <c r="D78" s="813"/>
      <c r="E78" s="813"/>
      <c r="F78" s="813"/>
      <c r="G78" s="813"/>
      <c r="H78" s="813"/>
      <c r="I78" s="813"/>
      <c r="J78" s="813"/>
      <c r="K78" s="813"/>
      <c r="L78" s="813"/>
      <c r="M78" s="813"/>
      <c r="N78" s="813"/>
      <c r="O78" s="813"/>
      <c r="P78" s="813"/>
      <c r="Q78" s="813"/>
      <c r="R78" s="813"/>
      <c r="S78" s="813"/>
      <c r="T78" s="813"/>
      <c r="U78" s="816"/>
      <c r="V78" s="813"/>
      <c r="W78" s="817"/>
      <c r="X78" s="813"/>
      <c r="Y78" s="813"/>
      <c r="Z78" s="813"/>
      <c r="AA78" s="813"/>
    </row>
    <row r="79" spans="1:28" ht="15.75" x14ac:dyDescent="0.25">
      <c r="B79" s="794"/>
      <c r="C79" s="825"/>
      <c r="D79" s="1725"/>
      <c r="E79" s="1725"/>
      <c r="F79" s="1725"/>
      <c r="G79" s="1725"/>
      <c r="H79" s="796"/>
      <c r="I79" s="797"/>
      <c r="J79" s="796"/>
      <c r="K79" s="796"/>
      <c r="L79" s="797"/>
      <c r="M79" s="795"/>
      <c r="N79" s="795"/>
      <c r="O79" s="795"/>
      <c r="P79" s="795"/>
      <c r="Q79" s="795"/>
      <c r="R79" s="795"/>
      <c r="S79" s="795"/>
      <c r="T79" s="795"/>
      <c r="U79" s="1727"/>
      <c r="V79" s="1727"/>
      <c r="W79" s="1727"/>
      <c r="X79" s="1727"/>
      <c r="Y79" s="795"/>
      <c r="Z79" s="795"/>
      <c r="AA79" s="795"/>
      <c r="AB79" s="795"/>
    </row>
    <row r="80" spans="1:28" ht="18.75" x14ac:dyDescent="0.25">
      <c r="B80" s="794"/>
      <c r="C80" s="826"/>
      <c r="D80" s="1725"/>
      <c r="E80" s="1725"/>
      <c r="F80" s="1725"/>
      <c r="G80" s="1725"/>
      <c r="H80" s="796"/>
      <c r="I80" s="797"/>
      <c r="J80" s="796"/>
      <c r="K80" s="796"/>
      <c r="L80" s="797"/>
      <c r="M80" s="795"/>
      <c r="N80" s="795"/>
      <c r="O80" s="795"/>
      <c r="P80" s="795"/>
      <c r="Q80" s="795"/>
      <c r="R80" s="795"/>
      <c r="S80" s="795"/>
      <c r="T80" s="793"/>
      <c r="U80" s="1218"/>
      <c r="V80" s="798"/>
      <c r="X80" s="798"/>
      <c r="Y80" s="795"/>
      <c r="Z80" s="795"/>
      <c r="AA80" s="795"/>
      <c r="AB80" s="795"/>
    </row>
    <row r="81" spans="1:45" ht="18.75" customHeight="1" x14ac:dyDescent="0.25">
      <c r="B81" s="794"/>
      <c r="C81" s="827"/>
      <c r="D81" s="870"/>
      <c r="E81" s="870"/>
      <c r="F81" s="870"/>
      <c r="G81" s="870"/>
      <c r="H81" s="796"/>
      <c r="I81" s="797"/>
      <c r="J81" s="796"/>
      <c r="K81" s="796"/>
      <c r="L81" s="797"/>
      <c r="M81" s="795"/>
      <c r="N81" s="795"/>
      <c r="O81" s="795"/>
      <c r="P81" s="795"/>
      <c r="Q81" s="795"/>
      <c r="R81" s="795"/>
      <c r="S81" s="795"/>
      <c r="T81" s="1728"/>
      <c r="U81" s="1728"/>
      <c r="V81" s="1728"/>
      <c r="W81" s="1728"/>
      <c r="X81" s="1728"/>
      <c r="Y81" s="1728"/>
      <c r="Z81" s="1728"/>
      <c r="AA81" s="1728"/>
      <c r="AB81" s="1728"/>
      <c r="AC81" s="1728"/>
      <c r="AD81" s="1728"/>
      <c r="AE81" s="1728"/>
      <c r="AF81" s="1728"/>
      <c r="AG81" s="1728"/>
      <c r="AH81" s="1728"/>
      <c r="AI81" s="1728"/>
      <c r="AJ81" s="1728"/>
      <c r="AK81" s="1728"/>
      <c r="AL81" s="1728"/>
      <c r="AM81" s="1728"/>
      <c r="AN81" s="1728"/>
      <c r="AO81" s="1728"/>
      <c r="AP81" s="1728"/>
      <c r="AQ81" s="1728"/>
      <c r="AR81" s="1728"/>
      <c r="AS81" s="1728"/>
    </row>
    <row r="82" spans="1:45" ht="18.75" customHeight="1" x14ac:dyDescent="0.25">
      <c r="B82" s="794"/>
      <c r="C82" s="1726"/>
      <c r="D82" s="1726"/>
      <c r="E82" s="1726"/>
      <c r="F82" s="1726"/>
      <c r="G82" s="1726"/>
      <c r="H82" s="1726"/>
      <c r="I82" s="1726"/>
      <c r="J82" s="1726"/>
      <c r="K82" s="1726"/>
      <c r="L82" s="1726"/>
      <c r="M82" s="1726"/>
      <c r="N82" s="1726"/>
      <c r="O82" s="1726"/>
      <c r="P82" s="1726"/>
      <c r="Q82" s="1726"/>
      <c r="R82" s="1726"/>
      <c r="S82" s="1726"/>
      <c r="T82" s="1726"/>
      <c r="U82" s="1726"/>
      <c r="V82" s="1726"/>
      <c r="W82" s="1726"/>
      <c r="X82" s="1726"/>
      <c r="Y82" s="1726"/>
      <c r="Z82" s="1726"/>
      <c r="AA82" s="1726"/>
      <c r="AB82" s="1726"/>
    </row>
    <row r="83" spans="1:45" ht="18.75" x14ac:dyDescent="0.25">
      <c r="B83" s="794"/>
      <c r="C83" s="799"/>
      <c r="D83" s="799"/>
      <c r="E83" s="799"/>
      <c r="F83" s="800"/>
      <c r="G83" s="800"/>
      <c r="H83" s="800"/>
      <c r="I83" s="799"/>
      <c r="J83" s="800"/>
      <c r="K83" s="800"/>
      <c r="L83" s="799"/>
      <c r="M83" s="799"/>
      <c r="N83" s="799"/>
      <c r="O83" s="799"/>
      <c r="P83" s="799"/>
      <c r="Q83" s="799"/>
      <c r="R83" s="799"/>
      <c r="S83" s="799"/>
      <c r="T83" s="799"/>
      <c r="U83" s="1219"/>
      <c r="V83" s="798"/>
      <c r="W83" s="1221"/>
      <c r="X83" s="800"/>
      <c r="Y83" s="799"/>
      <c r="Z83" s="799"/>
      <c r="AA83" s="799"/>
      <c r="AB83" s="799"/>
    </row>
    <row r="84" spans="1:45" x14ac:dyDescent="0.25">
      <c r="T84" s="754"/>
      <c r="U84" s="1217"/>
      <c r="V84" s="753"/>
    </row>
    <row r="85" spans="1:45" x14ac:dyDescent="0.25">
      <c r="T85" s="754"/>
      <c r="U85" s="1217"/>
      <c r="V85" s="753"/>
    </row>
    <row r="86" spans="1:45" x14ac:dyDescent="0.25">
      <c r="B86" s="806"/>
      <c r="C86" s="1729"/>
      <c r="D86" s="1729"/>
      <c r="E86" s="1729"/>
      <c r="F86" s="1729"/>
      <c r="G86" s="869"/>
      <c r="H86" s="869"/>
      <c r="I86" s="869"/>
      <c r="J86" s="869"/>
      <c r="K86" s="869"/>
      <c r="L86" s="806"/>
      <c r="M86" s="806"/>
      <c r="N86" s="806"/>
      <c r="O86" s="806"/>
      <c r="P86" s="806"/>
      <c r="Q86" s="806"/>
      <c r="R86" s="806"/>
      <c r="S86" s="806"/>
      <c r="T86" s="806"/>
      <c r="U86" s="808"/>
      <c r="V86" s="806"/>
      <c r="W86" s="808"/>
      <c r="X86" s="806"/>
      <c r="Y86" s="806"/>
      <c r="Z86" s="806"/>
      <c r="AA86" s="806"/>
    </row>
    <row r="87" spans="1:45" ht="18.75" x14ac:dyDescent="0.25">
      <c r="B87" s="813"/>
      <c r="C87" s="814"/>
      <c r="D87" s="814"/>
      <c r="E87" s="814"/>
      <c r="F87" s="814"/>
      <c r="G87" s="814"/>
      <c r="H87" s="814"/>
      <c r="I87" s="814"/>
      <c r="J87" s="814"/>
      <c r="K87" s="814"/>
      <c r="L87" s="815"/>
      <c r="M87" s="815"/>
      <c r="N87" s="815"/>
      <c r="O87" s="815"/>
      <c r="P87" s="815"/>
      <c r="Q87" s="815"/>
      <c r="R87" s="815"/>
      <c r="S87" s="815"/>
      <c r="T87" s="815"/>
      <c r="U87" s="816"/>
      <c r="V87" s="815"/>
      <c r="W87" s="816"/>
      <c r="X87" s="815"/>
      <c r="Y87" s="815"/>
      <c r="Z87" s="815"/>
      <c r="AA87" s="815"/>
    </row>
    <row r="88" spans="1:45" ht="120.75" customHeight="1" x14ac:dyDescent="0.25">
      <c r="B88" s="1724"/>
      <c r="C88" s="1724"/>
      <c r="D88" s="1724"/>
      <c r="E88" s="1724"/>
      <c r="F88" s="1724"/>
      <c r="G88" s="1724"/>
      <c r="H88" s="1724"/>
      <c r="I88" s="1724"/>
      <c r="J88" s="1724"/>
      <c r="K88" s="1724"/>
      <c r="L88" s="1724"/>
      <c r="M88" s="1724"/>
      <c r="N88" s="1724"/>
      <c r="O88" s="1724"/>
      <c r="P88" s="1724"/>
      <c r="Q88" s="1724"/>
      <c r="R88" s="1724"/>
      <c r="S88" s="1724"/>
      <c r="T88" s="1724"/>
      <c r="U88" s="1724"/>
      <c r="V88" s="1724"/>
      <c r="W88" s="1724"/>
      <c r="X88" s="1724"/>
      <c r="Y88" s="1724"/>
      <c r="Z88" s="1724"/>
      <c r="AA88" s="1724"/>
    </row>
    <row r="89" spans="1:45" ht="18.75" x14ac:dyDescent="0.25">
      <c r="B89" s="813"/>
      <c r="C89" s="813"/>
      <c r="D89" s="813"/>
      <c r="E89" s="813"/>
      <c r="F89" s="813"/>
      <c r="G89" s="813"/>
      <c r="H89" s="813"/>
      <c r="I89" s="813"/>
      <c r="J89" s="813"/>
      <c r="K89" s="813"/>
      <c r="L89" s="813"/>
      <c r="M89" s="813"/>
      <c r="N89" s="813"/>
      <c r="O89" s="813"/>
      <c r="P89" s="813"/>
      <c r="Q89" s="813"/>
      <c r="R89" s="813"/>
      <c r="S89" s="813"/>
      <c r="T89" s="813"/>
      <c r="U89" s="816"/>
      <c r="V89" s="813"/>
      <c r="W89" s="817"/>
      <c r="X89" s="813"/>
      <c r="Y89" s="813"/>
      <c r="Z89" s="813"/>
      <c r="AA89" s="813"/>
    </row>
    <row r="90" spans="1:45" x14ac:dyDescent="0.25">
      <c r="T90" s="754"/>
      <c r="U90" s="1220"/>
      <c r="V90" s="753"/>
    </row>
    <row r="91" spans="1:45" x14ac:dyDescent="0.25">
      <c r="A91" s="806"/>
      <c r="B91" s="1729"/>
      <c r="C91" s="1729"/>
      <c r="D91" s="1729"/>
      <c r="E91" s="1729"/>
      <c r="F91" s="869"/>
      <c r="G91" s="869"/>
      <c r="H91" s="869"/>
      <c r="I91" s="869"/>
      <c r="J91" s="869"/>
      <c r="K91" s="806"/>
      <c r="L91" s="806"/>
      <c r="M91" s="806"/>
      <c r="N91" s="806"/>
      <c r="O91" s="806"/>
      <c r="P91" s="806"/>
      <c r="Q91" s="806"/>
      <c r="R91" s="806"/>
      <c r="S91" s="806"/>
      <c r="T91" s="806"/>
      <c r="U91" s="808"/>
      <c r="V91" s="808"/>
      <c r="W91" s="808"/>
      <c r="X91" s="806"/>
      <c r="Y91" s="806"/>
      <c r="Z91" s="806"/>
    </row>
    <row r="92" spans="1:45" ht="18.75" x14ac:dyDescent="0.3">
      <c r="A92" s="809"/>
      <c r="B92" s="869"/>
      <c r="C92" s="869"/>
      <c r="D92" s="869"/>
      <c r="E92" s="869"/>
      <c r="F92" s="869"/>
      <c r="G92" s="869"/>
      <c r="H92" s="869"/>
      <c r="I92" s="869"/>
      <c r="J92" s="869"/>
      <c r="K92" s="806"/>
      <c r="L92" s="806"/>
      <c r="M92" s="806"/>
      <c r="N92" s="806"/>
      <c r="O92" s="806"/>
      <c r="P92" s="806"/>
      <c r="Q92" s="806"/>
      <c r="R92" s="806"/>
      <c r="S92" s="806"/>
      <c r="T92" s="806"/>
      <c r="U92" s="808"/>
      <c r="V92" s="808"/>
      <c r="W92" s="808"/>
      <c r="X92" s="806"/>
      <c r="Y92" s="806"/>
      <c r="Z92" s="806"/>
    </row>
    <row r="93" spans="1:45" ht="103.5" customHeight="1" x14ac:dyDescent="0.3">
      <c r="A93" s="1730"/>
      <c r="B93" s="1730"/>
      <c r="C93" s="1730"/>
      <c r="D93" s="1730"/>
      <c r="E93" s="1730"/>
      <c r="F93" s="1730"/>
      <c r="G93" s="1730"/>
      <c r="H93" s="1730"/>
      <c r="I93" s="1730"/>
      <c r="J93" s="1730"/>
      <c r="K93" s="1730"/>
      <c r="L93" s="1730"/>
      <c r="M93" s="1730"/>
      <c r="N93" s="1730"/>
      <c r="O93" s="1730"/>
      <c r="P93" s="1730"/>
      <c r="Q93" s="1730"/>
      <c r="R93" s="1730"/>
      <c r="S93" s="1730"/>
      <c r="T93" s="1730"/>
      <c r="U93" s="1730"/>
      <c r="V93" s="1730"/>
      <c r="W93" s="1730"/>
      <c r="X93" s="1730"/>
      <c r="Y93" s="1730"/>
      <c r="Z93" s="1730"/>
    </row>
    <row r="94" spans="1:45" ht="18.75" x14ac:dyDescent="0.3">
      <c r="A94" s="809"/>
      <c r="B94" s="809"/>
      <c r="C94" s="809"/>
      <c r="D94" s="809"/>
      <c r="E94" s="809"/>
      <c r="F94" s="809"/>
      <c r="G94" s="809"/>
      <c r="H94" s="809"/>
      <c r="I94" s="809"/>
      <c r="J94" s="809"/>
      <c r="K94" s="809"/>
      <c r="L94" s="809"/>
      <c r="M94" s="809"/>
      <c r="N94" s="809"/>
      <c r="O94" s="809"/>
      <c r="P94" s="809"/>
      <c r="Q94" s="809"/>
      <c r="R94" s="809"/>
      <c r="S94" s="809"/>
      <c r="T94" s="806"/>
      <c r="U94" s="810"/>
      <c r="V94" s="810"/>
      <c r="W94" s="810"/>
      <c r="X94" s="809"/>
      <c r="Y94" s="809"/>
      <c r="Z94" s="809"/>
    </row>
    <row r="97" spans="2:27" x14ac:dyDescent="0.25">
      <c r="B97" s="806"/>
      <c r="C97" s="1729"/>
      <c r="D97" s="1729"/>
      <c r="E97" s="1729"/>
      <c r="F97" s="1729"/>
      <c r="G97" s="807"/>
      <c r="H97" s="807"/>
      <c r="I97" s="807"/>
      <c r="J97" s="807"/>
      <c r="K97" s="807"/>
      <c r="L97" s="806"/>
      <c r="M97" s="806"/>
      <c r="N97" s="806"/>
      <c r="O97" s="806"/>
      <c r="P97" s="806"/>
      <c r="Q97" s="806"/>
      <c r="R97" s="806"/>
      <c r="S97" s="806"/>
      <c r="T97" s="806"/>
      <c r="U97" s="808"/>
      <c r="V97" s="806"/>
      <c r="W97" s="808"/>
      <c r="X97" s="806"/>
      <c r="Y97" s="806"/>
      <c r="Z97" s="806"/>
      <c r="AA97" s="806"/>
    </row>
    <row r="98" spans="2:27" ht="18.75" x14ac:dyDescent="0.3">
      <c r="B98" s="809"/>
      <c r="C98" s="807"/>
      <c r="D98" s="807"/>
      <c r="E98" s="807"/>
      <c r="F98" s="807"/>
      <c r="G98" s="807"/>
      <c r="H98" s="807"/>
      <c r="I98" s="807"/>
      <c r="J98" s="807"/>
      <c r="K98" s="807"/>
      <c r="L98" s="806"/>
      <c r="M98" s="806"/>
      <c r="N98" s="806"/>
      <c r="O98" s="806"/>
      <c r="P98" s="806"/>
      <c r="Q98" s="806"/>
      <c r="R98" s="806"/>
      <c r="S98" s="806"/>
      <c r="T98" s="806"/>
      <c r="U98" s="808"/>
      <c r="V98" s="806"/>
      <c r="W98" s="808"/>
      <c r="X98" s="806"/>
      <c r="Y98" s="806"/>
      <c r="Z98" s="806"/>
      <c r="AA98" s="806"/>
    </row>
    <row r="99" spans="2:27" ht="18.75" customHeight="1" x14ac:dyDescent="0.3">
      <c r="B99" s="1730"/>
      <c r="C99" s="1730"/>
      <c r="D99" s="1730"/>
      <c r="E99" s="1730"/>
      <c r="F99" s="1730"/>
      <c r="G99" s="1730"/>
      <c r="H99" s="1730"/>
      <c r="I99" s="1730"/>
      <c r="J99" s="1730"/>
      <c r="K99" s="1730"/>
      <c r="L99" s="1730"/>
      <c r="M99" s="1730"/>
      <c r="N99" s="1730"/>
      <c r="O99" s="1730"/>
      <c r="P99" s="1730"/>
      <c r="Q99" s="1730"/>
      <c r="R99" s="1730"/>
      <c r="S99" s="1730"/>
      <c r="T99" s="1730"/>
      <c r="U99" s="1730"/>
      <c r="V99" s="1730"/>
      <c r="W99" s="1730"/>
      <c r="X99" s="1730"/>
      <c r="Y99" s="1730"/>
      <c r="Z99" s="1730"/>
      <c r="AA99" s="1730"/>
    </row>
    <row r="100" spans="2:27" ht="18.75" x14ac:dyDescent="0.3">
      <c r="B100" s="809"/>
      <c r="C100" s="809"/>
      <c r="D100" s="809"/>
      <c r="E100" s="809"/>
      <c r="F100" s="809"/>
      <c r="G100" s="809"/>
      <c r="H100" s="809"/>
      <c r="I100" s="809"/>
      <c r="J100" s="809"/>
      <c r="K100" s="809"/>
      <c r="L100" s="809"/>
      <c r="M100" s="809"/>
      <c r="N100" s="809"/>
      <c r="O100" s="809"/>
      <c r="P100" s="809"/>
      <c r="Q100" s="809"/>
      <c r="R100" s="809"/>
      <c r="S100" s="809"/>
      <c r="T100" s="809"/>
      <c r="U100" s="808"/>
      <c r="V100" s="809"/>
      <c r="W100" s="810"/>
      <c r="X100" s="809"/>
      <c r="Y100" s="809"/>
      <c r="Z100" s="809"/>
      <c r="AA100" s="809"/>
    </row>
  </sheetData>
  <mergeCells count="85">
    <mergeCell ref="B75:D75"/>
    <mergeCell ref="B68:E68"/>
    <mergeCell ref="B69:E69"/>
    <mergeCell ref="B70:E70"/>
    <mergeCell ref="B72:E72"/>
    <mergeCell ref="B73:E73"/>
    <mergeCell ref="B74:E74"/>
    <mergeCell ref="B71:AA71"/>
    <mergeCell ref="B67:AA67"/>
    <mergeCell ref="T21:T23"/>
    <mergeCell ref="A7:AA7"/>
    <mergeCell ref="A17:A19"/>
    <mergeCell ref="O17:O19"/>
    <mergeCell ref="P17:P19"/>
    <mergeCell ref="M18:M19"/>
    <mergeCell ref="Y9:AA9"/>
    <mergeCell ref="Y11:AA11"/>
    <mergeCell ref="B15:AA15"/>
    <mergeCell ref="N11:R11"/>
    <mergeCell ref="H17:H19"/>
    <mergeCell ref="E18:E19"/>
    <mergeCell ref="Q17:R17"/>
    <mergeCell ref="U17:W17"/>
    <mergeCell ref="G18:G19"/>
    <mergeCell ref="V18:V19"/>
    <mergeCell ref="W18:W19"/>
    <mergeCell ref="X17:AA17"/>
    <mergeCell ref="Q18:Q19"/>
    <mergeCell ref="S17:T17"/>
    <mergeCell ref="S18:S19"/>
    <mergeCell ref="U18:U19"/>
    <mergeCell ref="R18:R19"/>
    <mergeCell ref="T18:T19"/>
    <mergeCell ref="Z18:AA18"/>
    <mergeCell ref="X18:Y18"/>
    <mergeCell ref="B17:B19"/>
    <mergeCell ref="J18:J19"/>
    <mergeCell ref="E17:G17"/>
    <mergeCell ref="D17:D19"/>
    <mergeCell ref="N18:N19"/>
    <mergeCell ref="K17:N17"/>
    <mergeCell ref="C17:C19"/>
    <mergeCell ref="I17:J17"/>
    <mergeCell ref="K18:K19"/>
    <mergeCell ref="F18:F19"/>
    <mergeCell ref="L18:L19"/>
    <mergeCell ref="I18:I19"/>
    <mergeCell ref="K21:K23"/>
    <mergeCell ref="L21:L23"/>
    <mergeCell ref="AA21:AA23"/>
    <mergeCell ref="V21:V23"/>
    <mergeCell ref="W21:W23"/>
    <mergeCell ref="X21:X23"/>
    <mergeCell ref="Y21:Y23"/>
    <mergeCell ref="Z21:Z23"/>
    <mergeCell ref="M21:M23"/>
    <mergeCell ref="N21:N23"/>
    <mergeCell ref="O21:O23"/>
    <mergeCell ref="P21:P23"/>
    <mergeCell ref="U21:U23"/>
    <mergeCell ref="Q21:Q23"/>
    <mergeCell ref="R21:R23"/>
    <mergeCell ref="S21:S23"/>
    <mergeCell ref="A21:A23"/>
    <mergeCell ref="B21:B23"/>
    <mergeCell ref="H21:H23"/>
    <mergeCell ref="I21:I23"/>
    <mergeCell ref="J21:J23"/>
    <mergeCell ref="C21:C23"/>
    <mergeCell ref="D21:D23"/>
    <mergeCell ref="E21:E23"/>
    <mergeCell ref="G21:G23"/>
    <mergeCell ref="F21:F23"/>
    <mergeCell ref="B91:E91"/>
    <mergeCell ref="A93:Z93"/>
    <mergeCell ref="C97:F97"/>
    <mergeCell ref="B99:AA99"/>
    <mergeCell ref="C86:F86"/>
    <mergeCell ref="B88:AA88"/>
    <mergeCell ref="B77:AA77"/>
    <mergeCell ref="D79:G79"/>
    <mergeCell ref="D80:G80"/>
    <mergeCell ref="C82:AB82"/>
    <mergeCell ref="U79:X79"/>
    <mergeCell ref="T81:AS81"/>
  </mergeCells>
  <phoneticPr fontId="0" type="noConversion"/>
  <pageMargins left="0.70866141732283472" right="0.70866141732283472" top="0.31496062992125984" bottom="0.43307086614173229" header="0.31496062992125984" footer="0.31496062992125984"/>
  <pageSetup paperSize="8" scale="4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29"/>
  <sheetViews>
    <sheetView zoomScale="80" zoomScaleNormal="80" workbookViewId="0">
      <selection activeCell="B29" sqref="B29:C29"/>
    </sheetView>
  </sheetViews>
  <sheetFormatPr defaultColWidth="9" defaultRowHeight="15.75" x14ac:dyDescent="0.25"/>
  <cols>
    <col min="1" max="1" width="9" style="17"/>
    <col min="2" max="2" width="33" style="17" customWidth="1"/>
    <col min="3" max="3" width="9" style="17"/>
    <col min="4" max="4" width="11.25" style="17" customWidth="1"/>
    <col min="5" max="6" width="0" style="17" hidden="1" customWidth="1"/>
    <col min="7" max="7" width="16" style="17" customWidth="1"/>
    <col min="8" max="8" width="56.75" style="17" customWidth="1"/>
    <col min="9" max="12" width="9" style="17"/>
    <col min="13" max="13" width="13" style="17" customWidth="1"/>
    <col min="14" max="16384" width="9" style="17"/>
  </cols>
  <sheetData>
    <row r="2" spans="1:12" x14ac:dyDescent="0.25">
      <c r="H2" s="4" t="s">
        <v>815</v>
      </c>
    </row>
    <row r="3" spans="1:12" x14ac:dyDescent="0.25">
      <c r="H3" s="4" t="s">
        <v>595</v>
      </c>
    </row>
    <row r="4" spans="1:12" x14ac:dyDescent="0.25">
      <c r="H4" s="4" t="s">
        <v>613</v>
      </c>
    </row>
    <row r="5" spans="1:12" x14ac:dyDescent="0.25">
      <c r="H5" s="4"/>
    </row>
    <row r="6" spans="1:12" ht="15.75" customHeight="1" x14ac:dyDescent="0.25">
      <c r="A6" s="1771" t="s">
        <v>442</v>
      </c>
      <c r="B6" s="1771"/>
      <c r="C6" s="1771"/>
      <c r="D6" s="1771"/>
      <c r="E6" s="1771"/>
      <c r="F6" s="1771"/>
      <c r="G6" s="1771"/>
      <c r="H6" s="1771"/>
      <c r="I6" s="127"/>
      <c r="J6" s="127"/>
      <c r="K6" s="127"/>
      <c r="L6" s="127"/>
    </row>
    <row r="7" spans="1:12" ht="15.75" customHeight="1" x14ac:dyDescent="0.25">
      <c r="A7" s="127"/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</row>
    <row r="8" spans="1:12" x14ac:dyDescent="0.25">
      <c r="H8" s="4" t="s">
        <v>596</v>
      </c>
    </row>
    <row r="9" spans="1:12" x14ac:dyDescent="0.25">
      <c r="H9" s="4" t="s">
        <v>597</v>
      </c>
    </row>
    <row r="10" spans="1:12" x14ac:dyDescent="0.25">
      <c r="H10" s="4"/>
    </row>
    <row r="11" spans="1:12" x14ac:dyDescent="0.25">
      <c r="H11" s="193" t="s">
        <v>598</v>
      </c>
    </row>
    <row r="12" spans="1:12" x14ac:dyDescent="0.25">
      <c r="H12" s="4" t="s">
        <v>599</v>
      </c>
    </row>
    <row r="13" spans="1:12" x14ac:dyDescent="0.25">
      <c r="H13" s="4" t="s">
        <v>600</v>
      </c>
    </row>
    <row r="15" spans="1:12" x14ac:dyDescent="0.25">
      <c r="A15" s="128"/>
      <c r="L15" s="129"/>
    </row>
    <row r="16" spans="1:12" x14ac:dyDescent="0.25">
      <c r="A16" s="17" t="s">
        <v>417</v>
      </c>
      <c r="L16" s="129"/>
    </row>
    <row r="17" spans="1:12" x14ac:dyDescent="0.25">
      <c r="L17" s="129"/>
    </row>
    <row r="18" spans="1:12" x14ac:dyDescent="0.25">
      <c r="A18" s="1772" t="s">
        <v>443</v>
      </c>
      <c r="B18" s="1772"/>
      <c r="C18" s="1773"/>
      <c r="D18" s="1773"/>
      <c r="E18" s="1773"/>
      <c r="F18" s="1773"/>
      <c r="G18" s="1773"/>
      <c r="H18" s="1773"/>
      <c r="I18" s="1773"/>
      <c r="J18" s="1773"/>
      <c r="L18" s="129"/>
    </row>
    <row r="19" spans="1:12" ht="16.5" thickBot="1" x14ac:dyDescent="0.3">
      <c r="A19" s="180"/>
      <c r="B19" s="180"/>
      <c r="C19" s="181"/>
      <c r="D19" s="181"/>
      <c r="E19" s="181"/>
      <c r="F19" s="181"/>
      <c r="G19" s="181"/>
      <c r="H19" s="181"/>
      <c r="I19" s="181"/>
      <c r="J19" s="181"/>
      <c r="L19" s="129"/>
    </row>
    <row r="20" spans="1:12" ht="28.5" customHeight="1" x14ac:dyDescent="0.25">
      <c r="A20" s="1776" t="s">
        <v>290</v>
      </c>
      <c r="B20" s="1777" t="s">
        <v>148</v>
      </c>
      <c r="C20" s="1774" t="s">
        <v>566</v>
      </c>
      <c r="D20" s="1774"/>
      <c r="E20" s="1774"/>
      <c r="F20" s="1774"/>
      <c r="G20" s="1778" t="s">
        <v>444</v>
      </c>
      <c r="H20" s="1781" t="s">
        <v>445</v>
      </c>
    </row>
    <row r="21" spans="1:12" ht="28.5" customHeight="1" x14ac:dyDescent="0.25">
      <c r="A21" s="1707"/>
      <c r="B21" s="1500"/>
      <c r="C21" s="1470"/>
      <c r="D21" s="1470"/>
      <c r="E21" s="1470"/>
      <c r="F21" s="1470"/>
      <c r="G21" s="1779"/>
      <c r="H21" s="1782"/>
    </row>
    <row r="22" spans="1:12" ht="31.5" x14ac:dyDescent="0.25">
      <c r="A22" s="1708"/>
      <c r="B22" s="1501"/>
      <c r="C22" s="130" t="s">
        <v>446</v>
      </c>
      <c r="D22" s="130" t="s">
        <v>447</v>
      </c>
      <c r="E22" s="130" t="s">
        <v>446</v>
      </c>
      <c r="F22" s="130" t="s">
        <v>447</v>
      </c>
      <c r="G22" s="1780"/>
      <c r="H22" s="1783"/>
    </row>
    <row r="23" spans="1:12" x14ac:dyDescent="0.25">
      <c r="A23" s="28">
        <v>1</v>
      </c>
      <c r="B23" s="26">
        <v>2</v>
      </c>
      <c r="C23" s="130">
        <v>3</v>
      </c>
      <c r="D23" s="130">
        <v>4</v>
      </c>
      <c r="E23" s="130"/>
      <c r="F23" s="130"/>
      <c r="G23" s="211">
        <v>5</v>
      </c>
      <c r="H23" s="27">
        <v>6</v>
      </c>
    </row>
    <row r="24" spans="1:12" x14ac:dyDescent="0.25">
      <c r="A24" s="212">
        <v>1</v>
      </c>
      <c r="B24" s="131"/>
      <c r="C24" s="131"/>
      <c r="D24" s="131"/>
      <c r="E24" s="131"/>
      <c r="F24" s="131"/>
      <c r="G24" s="131"/>
      <c r="H24" s="11"/>
    </row>
    <row r="25" spans="1:12" x14ac:dyDescent="0.25">
      <c r="A25" s="212">
        <v>2</v>
      </c>
      <c r="B25" s="131"/>
      <c r="C25" s="131"/>
      <c r="D25" s="131"/>
      <c r="E25" s="131"/>
      <c r="F25" s="131"/>
      <c r="G25" s="131"/>
      <c r="H25" s="11"/>
    </row>
    <row r="26" spans="1:12" s="37" customFormat="1" ht="16.5" thickBot="1" x14ac:dyDescent="0.3">
      <c r="A26" s="132">
        <v>3</v>
      </c>
      <c r="B26" s="133"/>
      <c r="C26" s="133"/>
      <c r="D26" s="133"/>
      <c r="E26" s="133"/>
      <c r="F26" s="133"/>
      <c r="G26" s="133"/>
      <c r="H26" s="35"/>
    </row>
    <row r="27" spans="1:12" s="37" customFormat="1" x14ac:dyDescent="0.25">
      <c r="A27" s="134"/>
      <c r="B27" s="134"/>
      <c r="C27" s="134"/>
      <c r="D27" s="134"/>
      <c r="E27" s="134"/>
      <c r="F27" s="134"/>
      <c r="G27" s="134"/>
    </row>
    <row r="28" spans="1:12" s="37" customFormat="1" x14ac:dyDescent="0.25">
      <c r="A28" s="1775" t="s">
        <v>149</v>
      </c>
      <c r="B28" s="1775"/>
      <c r="C28" s="1775"/>
      <c r="D28" s="1775"/>
      <c r="E28" s="1775"/>
      <c r="F28" s="1775"/>
      <c r="G28" s="1775"/>
      <c r="H28" s="1775"/>
    </row>
    <row r="29" spans="1:12" x14ac:dyDescent="0.25">
      <c r="A29" s="37"/>
      <c r="B29" s="1770"/>
      <c r="C29" s="1770"/>
      <c r="D29" s="135"/>
      <c r="E29" s="135"/>
      <c r="F29" s="136"/>
      <c r="G29" s="137"/>
    </row>
  </sheetData>
  <mergeCells count="9">
    <mergeCell ref="B29:C29"/>
    <mergeCell ref="A6:H6"/>
    <mergeCell ref="A18:J18"/>
    <mergeCell ref="C20:F21"/>
    <mergeCell ref="A28:H28"/>
    <mergeCell ref="A20:A22"/>
    <mergeCell ref="B20:B22"/>
    <mergeCell ref="G20:G22"/>
    <mergeCell ref="H20:H22"/>
  </mergeCells>
  <phoneticPr fontId="0" type="noConversion"/>
  <pageMargins left="0.7" right="0.7" top="0.75" bottom="0.75" header="0.3" footer="0.3"/>
  <pageSetup paperSize="9" scale="5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78"/>
  <sheetViews>
    <sheetView workbookViewId="0">
      <selection activeCell="B56" sqref="B56"/>
    </sheetView>
  </sheetViews>
  <sheetFormatPr defaultColWidth="9" defaultRowHeight="15.75" x14ac:dyDescent="0.25"/>
  <cols>
    <col min="1" max="1" width="17.75" style="1" customWidth="1"/>
    <col min="2" max="2" width="57.375" style="1" customWidth="1"/>
    <col min="3" max="3" width="16.375" style="1" customWidth="1"/>
    <col min="4" max="16384" width="9" style="1"/>
  </cols>
  <sheetData>
    <row r="2" spans="1:16" x14ac:dyDescent="0.25">
      <c r="C2" s="4" t="s">
        <v>816</v>
      </c>
    </row>
    <row r="3" spans="1:16" x14ac:dyDescent="0.25">
      <c r="C3" s="4" t="s">
        <v>595</v>
      </c>
    </row>
    <row r="4" spans="1:16" x14ac:dyDescent="0.25">
      <c r="C4" s="4" t="s">
        <v>613</v>
      </c>
    </row>
    <row r="5" spans="1:16" x14ac:dyDescent="0.25">
      <c r="C5" s="4"/>
    </row>
    <row r="6" spans="1:16" ht="42.75" hidden="1" customHeight="1" x14ac:dyDescent="0.25">
      <c r="A6" s="1786" t="s">
        <v>448</v>
      </c>
      <c r="B6" s="1786"/>
      <c r="C6" s="1786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idden="1" x14ac:dyDescent="0.25">
      <c r="C7" s="4"/>
    </row>
    <row r="8" spans="1:16" hidden="1" x14ac:dyDescent="0.25">
      <c r="C8" s="4" t="s">
        <v>596</v>
      </c>
    </row>
    <row r="9" spans="1:16" hidden="1" x14ac:dyDescent="0.25">
      <c r="C9" s="4" t="s">
        <v>597</v>
      </c>
    </row>
    <row r="10" spans="1:16" hidden="1" x14ac:dyDescent="0.25">
      <c r="C10" s="4"/>
    </row>
    <row r="11" spans="1:16" hidden="1" x14ac:dyDescent="0.25">
      <c r="C11" s="193" t="s">
        <v>598</v>
      </c>
    </row>
    <row r="12" spans="1:16" hidden="1" x14ac:dyDescent="0.25">
      <c r="C12" s="4" t="s">
        <v>599</v>
      </c>
    </row>
    <row r="13" spans="1:16" hidden="1" x14ac:dyDescent="0.25">
      <c r="C13" s="4" t="s">
        <v>600</v>
      </c>
    </row>
    <row r="14" spans="1:16" hidden="1" x14ac:dyDescent="0.25"/>
    <row r="15" spans="1:16" ht="16.5" hidden="1" thickBot="1" x14ac:dyDescent="0.3"/>
    <row r="16" spans="1:16" ht="21.75" hidden="1" customHeight="1" thickBot="1" x14ac:dyDescent="0.3">
      <c r="A16" s="138" t="s">
        <v>449</v>
      </c>
      <c r="B16" s="3" t="s">
        <v>450</v>
      </c>
      <c r="C16" s="139" t="s">
        <v>451</v>
      </c>
    </row>
    <row r="17" spans="1:3" hidden="1" x14ac:dyDescent="0.25">
      <c r="A17" s="140" t="s">
        <v>291</v>
      </c>
      <c r="B17" s="1787" t="s">
        <v>452</v>
      </c>
      <c r="C17" s="1788"/>
    </row>
    <row r="18" spans="1:3" hidden="1" x14ac:dyDescent="0.25">
      <c r="A18" s="141" t="s">
        <v>292</v>
      </c>
      <c r="B18" s="142" t="s">
        <v>453</v>
      </c>
      <c r="C18" s="31" t="s">
        <v>454</v>
      </c>
    </row>
    <row r="19" spans="1:3" ht="31.5" hidden="1" x14ac:dyDescent="0.25">
      <c r="A19" s="141" t="s">
        <v>293</v>
      </c>
      <c r="B19" s="142" t="s">
        <v>455</v>
      </c>
      <c r="C19" s="31" t="s">
        <v>456</v>
      </c>
    </row>
    <row r="20" spans="1:3" hidden="1" x14ac:dyDescent="0.25">
      <c r="A20" s="141" t="s">
        <v>294</v>
      </c>
      <c r="B20" s="1789" t="s">
        <v>457</v>
      </c>
      <c r="C20" s="1790"/>
    </row>
    <row r="21" spans="1:3" hidden="1" x14ac:dyDescent="0.25">
      <c r="A21" s="141" t="s">
        <v>295</v>
      </c>
      <c r="B21" s="143" t="s">
        <v>458</v>
      </c>
      <c r="C21" s="31" t="s">
        <v>459</v>
      </c>
    </row>
    <row r="22" spans="1:3" hidden="1" x14ac:dyDescent="0.25">
      <c r="A22" s="141" t="s">
        <v>296</v>
      </c>
      <c r="B22" s="143" t="s">
        <v>460</v>
      </c>
      <c r="C22" s="31" t="s">
        <v>456</v>
      </c>
    </row>
    <row r="23" spans="1:3" ht="31.5" hidden="1" customHeight="1" x14ac:dyDescent="0.25">
      <c r="A23" s="141" t="s">
        <v>297</v>
      </c>
      <c r="B23" s="143" t="s">
        <v>461</v>
      </c>
      <c r="C23" s="31" t="s">
        <v>459</v>
      </c>
    </row>
    <row r="24" spans="1:3" ht="31.5" hidden="1" customHeight="1" x14ac:dyDescent="0.25">
      <c r="A24" s="141" t="s">
        <v>298</v>
      </c>
      <c r="B24" s="143" t="s">
        <v>462</v>
      </c>
      <c r="C24" s="31" t="s">
        <v>456</v>
      </c>
    </row>
    <row r="25" spans="1:3" ht="31.5" hidden="1" x14ac:dyDescent="0.25">
      <c r="A25" s="141" t="s">
        <v>345</v>
      </c>
      <c r="B25" s="142" t="s">
        <v>463</v>
      </c>
      <c r="C25" s="31" t="s">
        <v>459</v>
      </c>
    </row>
    <row r="26" spans="1:3" ht="34.5" hidden="1" customHeight="1" x14ac:dyDescent="0.25">
      <c r="A26" s="141" t="s">
        <v>398</v>
      </c>
      <c r="B26" s="142" t="s">
        <v>464</v>
      </c>
      <c r="C26" s="31" t="s">
        <v>459</v>
      </c>
    </row>
    <row r="27" spans="1:3" hidden="1" x14ac:dyDescent="0.25">
      <c r="A27" s="141">
        <v>3</v>
      </c>
      <c r="B27" s="1784" t="s">
        <v>465</v>
      </c>
      <c r="C27" s="1785"/>
    </row>
    <row r="28" spans="1:3" ht="31.5" hidden="1" x14ac:dyDescent="0.25">
      <c r="A28" s="141" t="s">
        <v>466</v>
      </c>
      <c r="B28" s="142" t="s">
        <v>467</v>
      </c>
      <c r="C28" s="31" t="s">
        <v>459</v>
      </c>
    </row>
    <row r="29" spans="1:3" ht="31.5" hidden="1" x14ac:dyDescent="0.25">
      <c r="A29" s="141" t="s">
        <v>468</v>
      </c>
      <c r="B29" s="142" t="s">
        <v>469</v>
      </c>
      <c r="C29" s="31" t="s">
        <v>459</v>
      </c>
    </row>
    <row r="30" spans="1:3" ht="24.75" hidden="1" customHeight="1" x14ac:dyDescent="0.25">
      <c r="A30" s="141" t="s">
        <v>470</v>
      </c>
      <c r="B30" s="142" t="s">
        <v>471</v>
      </c>
      <c r="C30" s="31" t="s">
        <v>459</v>
      </c>
    </row>
    <row r="31" spans="1:3" hidden="1" x14ac:dyDescent="0.25">
      <c r="A31" s="141" t="s">
        <v>472</v>
      </c>
      <c r="B31" s="142" t="s">
        <v>473</v>
      </c>
      <c r="C31" s="31" t="s">
        <v>459</v>
      </c>
    </row>
    <row r="32" spans="1:3" hidden="1" x14ac:dyDescent="0.25">
      <c r="A32" s="141">
        <v>4</v>
      </c>
      <c r="B32" s="1784" t="s">
        <v>474</v>
      </c>
      <c r="C32" s="1785"/>
    </row>
    <row r="33" spans="1:3" hidden="1" x14ac:dyDescent="0.25">
      <c r="A33" s="141" t="s">
        <v>299</v>
      </c>
      <c r="B33" s="142" t="s">
        <v>475</v>
      </c>
      <c r="C33" s="31" t="s">
        <v>456</v>
      </c>
    </row>
    <row r="34" spans="1:3" ht="47.25" hidden="1" x14ac:dyDescent="0.25">
      <c r="A34" s="141" t="s">
        <v>300</v>
      </c>
      <c r="B34" s="142" t="s">
        <v>476</v>
      </c>
      <c r="C34" s="31" t="s">
        <v>456</v>
      </c>
    </row>
    <row r="35" spans="1:3" hidden="1" x14ac:dyDescent="0.25">
      <c r="A35" s="141" t="s">
        <v>301</v>
      </c>
      <c r="B35" s="142" t="s">
        <v>477</v>
      </c>
      <c r="C35" s="31" t="s">
        <v>459</v>
      </c>
    </row>
    <row r="36" spans="1:3" ht="31.5" hidden="1" x14ac:dyDescent="0.25">
      <c r="A36" s="141" t="s">
        <v>365</v>
      </c>
      <c r="B36" s="142" t="s">
        <v>478</v>
      </c>
      <c r="C36" s="31" t="s">
        <v>459</v>
      </c>
    </row>
    <row r="37" spans="1:3" hidden="1" x14ac:dyDescent="0.25">
      <c r="A37" s="141" t="s">
        <v>366</v>
      </c>
      <c r="B37" s="142" t="s">
        <v>479</v>
      </c>
      <c r="C37" s="31" t="s">
        <v>456</v>
      </c>
    </row>
    <row r="38" spans="1:3" hidden="1" x14ac:dyDescent="0.25">
      <c r="A38" s="141" t="s">
        <v>367</v>
      </c>
      <c r="B38" s="142" t="s">
        <v>480</v>
      </c>
      <c r="C38" s="31" t="s">
        <v>456</v>
      </c>
    </row>
    <row r="39" spans="1:3" hidden="1" x14ac:dyDescent="0.25">
      <c r="A39" s="141">
        <v>5</v>
      </c>
      <c r="B39" s="1784" t="s">
        <v>481</v>
      </c>
      <c r="C39" s="1785"/>
    </row>
    <row r="40" spans="1:3" hidden="1" x14ac:dyDescent="0.25">
      <c r="A40" s="141" t="s">
        <v>302</v>
      </c>
      <c r="B40" s="142" t="s">
        <v>482</v>
      </c>
      <c r="C40" s="144" t="s">
        <v>459</v>
      </c>
    </row>
    <row r="41" spans="1:3" ht="31.5" hidden="1" x14ac:dyDescent="0.25">
      <c r="A41" s="141" t="s">
        <v>303</v>
      </c>
      <c r="B41" s="142" t="s">
        <v>483</v>
      </c>
      <c r="C41" s="144" t="s">
        <v>459</v>
      </c>
    </row>
    <row r="42" spans="1:3" ht="31.5" hidden="1" x14ac:dyDescent="0.25">
      <c r="A42" s="141" t="s">
        <v>370</v>
      </c>
      <c r="B42" s="142" t="s">
        <v>484</v>
      </c>
      <c r="C42" s="31" t="s">
        <v>456</v>
      </c>
    </row>
    <row r="43" spans="1:3" ht="31.5" hidden="1" x14ac:dyDescent="0.25">
      <c r="A43" s="141" t="s">
        <v>485</v>
      </c>
      <c r="B43" s="142" t="s">
        <v>486</v>
      </c>
      <c r="C43" s="31" t="s">
        <v>459</v>
      </c>
    </row>
    <row r="44" spans="1:3" ht="31.5" hidden="1" x14ac:dyDescent="0.25">
      <c r="A44" s="141" t="s">
        <v>487</v>
      </c>
      <c r="B44" s="142" t="s">
        <v>488</v>
      </c>
      <c r="C44" s="31" t="s">
        <v>456</v>
      </c>
    </row>
    <row r="45" spans="1:3" ht="31.5" hidden="1" x14ac:dyDescent="0.25">
      <c r="A45" s="141" t="s">
        <v>489</v>
      </c>
      <c r="B45" s="142" t="s">
        <v>490</v>
      </c>
      <c r="C45" s="31" t="s">
        <v>456</v>
      </c>
    </row>
    <row r="46" spans="1:3" hidden="1" x14ac:dyDescent="0.25"/>
    <row r="47" spans="1:3" hidden="1" x14ac:dyDescent="0.25">
      <c r="A47" s="141">
        <v>6</v>
      </c>
      <c r="B47" s="1784" t="s">
        <v>491</v>
      </c>
      <c r="C47" s="1785"/>
    </row>
    <row r="48" spans="1:3" ht="31.5" hidden="1" x14ac:dyDescent="0.25">
      <c r="A48" s="141" t="s">
        <v>438</v>
      </c>
      <c r="B48" s="142" t="s">
        <v>492</v>
      </c>
      <c r="C48" s="31" t="s">
        <v>456</v>
      </c>
    </row>
    <row r="49" spans="1:3" hidden="1" x14ac:dyDescent="0.25">
      <c r="A49" s="141" t="s">
        <v>439</v>
      </c>
      <c r="B49" s="142" t="s">
        <v>493</v>
      </c>
      <c r="C49" s="31" t="s">
        <v>456</v>
      </c>
    </row>
    <row r="50" spans="1:3" ht="31.5" hidden="1" x14ac:dyDescent="0.25">
      <c r="A50" s="141" t="s">
        <v>440</v>
      </c>
      <c r="B50" s="142" t="s">
        <v>494</v>
      </c>
      <c r="C50" s="31" t="s">
        <v>459</v>
      </c>
    </row>
    <row r="51" spans="1:3" ht="63.75" hidden="1" thickBot="1" x14ac:dyDescent="0.3">
      <c r="A51" s="145" t="s">
        <v>441</v>
      </c>
      <c r="B51" s="146" t="s">
        <v>495</v>
      </c>
      <c r="C51" s="33" t="s">
        <v>459</v>
      </c>
    </row>
    <row r="54" spans="1:3" ht="33" customHeight="1" x14ac:dyDescent="0.25">
      <c r="A54" s="1786" t="s">
        <v>496</v>
      </c>
      <c r="B54" s="1786"/>
      <c r="C54" s="1786"/>
    </row>
    <row r="55" spans="1:3" ht="16.5" thickBot="1" x14ac:dyDescent="0.3"/>
    <row r="56" spans="1:3" ht="16.5" thickBot="1" x14ac:dyDescent="0.3">
      <c r="A56" s="147" t="s">
        <v>289</v>
      </c>
      <c r="B56" s="148" t="s">
        <v>450</v>
      </c>
      <c r="C56" s="149" t="s">
        <v>451</v>
      </c>
    </row>
    <row r="57" spans="1:3" x14ac:dyDescent="0.25">
      <c r="A57" s="140">
        <v>1</v>
      </c>
      <c r="B57" s="150" t="s">
        <v>497</v>
      </c>
      <c r="C57" s="151"/>
    </row>
    <row r="58" spans="1:3" x14ac:dyDescent="0.25">
      <c r="A58" s="141" t="s">
        <v>292</v>
      </c>
      <c r="B58" s="152" t="s">
        <v>498</v>
      </c>
      <c r="C58" s="31" t="s">
        <v>459</v>
      </c>
    </row>
    <row r="59" spans="1:3" x14ac:dyDescent="0.25">
      <c r="A59" s="141" t="s">
        <v>293</v>
      </c>
      <c r="B59" s="152" t="s">
        <v>499</v>
      </c>
      <c r="C59" s="31" t="s">
        <v>459</v>
      </c>
    </row>
    <row r="60" spans="1:3" x14ac:dyDescent="0.25">
      <c r="A60" s="141" t="s">
        <v>304</v>
      </c>
      <c r="B60" s="142" t="s">
        <v>500</v>
      </c>
      <c r="C60" s="31" t="s">
        <v>459</v>
      </c>
    </row>
    <row r="61" spans="1:3" ht="31.5" x14ac:dyDescent="0.25">
      <c r="A61" s="141" t="s">
        <v>322</v>
      </c>
      <c r="B61" s="142" t="s">
        <v>501</v>
      </c>
      <c r="C61" s="31" t="s">
        <v>459</v>
      </c>
    </row>
    <row r="62" spans="1:3" x14ac:dyDescent="0.25">
      <c r="A62" s="141" t="s">
        <v>502</v>
      </c>
      <c r="B62" s="142" t="s">
        <v>503</v>
      </c>
      <c r="C62" s="31" t="s">
        <v>459</v>
      </c>
    </row>
    <row r="63" spans="1:3" x14ac:dyDescent="0.25">
      <c r="A63" s="141" t="s">
        <v>504</v>
      </c>
      <c r="B63" s="142" t="s">
        <v>505</v>
      </c>
      <c r="C63" s="31" t="s">
        <v>456</v>
      </c>
    </row>
    <row r="64" spans="1:3" x14ac:dyDescent="0.25">
      <c r="A64" s="141">
        <v>2</v>
      </c>
      <c r="B64" s="153" t="s">
        <v>465</v>
      </c>
      <c r="C64" s="154"/>
    </row>
    <row r="65" spans="1:3" x14ac:dyDescent="0.25">
      <c r="A65" s="141" t="s">
        <v>295</v>
      </c>
      <c r="B65" s="142" t="s">
        <v>506</v>
      </c>
      <c r="C65" s="31" t="s">
        <v>459</v>
      </c>
    </row>
    <row r="66" spans="1:3" ht="31.5" x14ac:dyDescent="0.25">
      <c r="A66" s="141" t="s">
        <v>296</v>
      </c>
      <c r="B66" s="142" t="s">
        <v>507</v>
      </c>
      <c r="C66" s="31" t="s">
        <v>459</v>
      </c>
    </row>
    <row r="67" spans="1:3" x14ac:dyDescent="0.25">
      <c r="A67" s="141" t="s">
        <v>297</v>
      </c>
      <c r="B67" s="142" t="s">
        <v>508</v>
      </c>
      <c r="C67" s="31" t="s">
        <v>459</v>
      </c>
    </row>
    <row r="68" spans="1:3" ht="31.5" x14ac:dyDescent="0.25">
      <c r="A68" s="141">
        <v>3</v>
      </c>
      <c r="B68" s="153" t="s">
        <v>509</v>
      </c>
      <c r="C68" s="154" t="s">
        <v>510</v>
      </c>
    </row>
    <row r="69" spans="1:3" ht="30.75" customHeight="1" x14ac:dyDescent="0.25">
      <c r="A69" s="141" t="s">
        <v>466</v>
      </c>
      <c r="B69" s="142" t="s">
        <v>511</v>
      </c>
      <c r="C69" s="31" t="s">
        <v>456</v>
      </c>
    </row>
    <row r="70" spans="1:3" x14ac:dyDescent="0.25">
      <c r="A70" s="141" t="s">
        <v>468</v>
      </c>
      <c r="B70" s="142" t="s">
        <v>512</v>
      </c>
      <c r="C70" s="31" t="s">
        <v>459</v>
      </c>
    </row>
    <row r="71" spans="1:3" x14ac:dyDescent="0.25">
      <c r="A71" s="141" t="s">
        <v>470</v>
      </c>
      <c r="B71" s="142" t="s">
        <v>513</v>
      </c>
      <c r="C71" s="31" t="s">
        <v>456</v>
      </c>
    </row>
    <row r="72" spans="1:3" x14ac:dyDescent="0.25">
      <c r="A72" s="141" t="s">
        <v>514</v>
      </c>
      <c r="B72" s="142" t="s">
        <v>515</v>
      </c>
      <c r="C72" s="31" t="s">
        <v>456</v>
      </c>
    </row>
    <row r="73" spans="1:3" x14ac:dyDescent="0.25">
      <c r="A73" s="141" t="s">
        <v>516</v>
      </c>
      <c r="B73" s="142" t="s">
        <v>517</v>
      </c>
      <c r="C73" s="31" t="s">
        <v>459</v>
      </c>
    </row>
    <row r="74" spans="1:3" x14ac:dyDescent="0.25">
      <c r="A74" s="141">
        <v>4</v>
      </c>
      <c r="B74" s="153" t="s">
        <v>491</v>
      </c>
      <c r="C74" s="154"/>
    </row>
    <row r="75" spans="1:3" x14ac:dyDescent="0.25">
      <c r="A75" s="141" t="s">
        <v>299</v>
      </c>
      <c r="B75" s="142" t="s">
        <v>518</v>
      </c>
      <c r="C75" s="31" t="s">
        <v>456</v>
      </c>
    </row>
    <row r="76" spans="1:3" ht="31.5" x14ac:dyDescent="0.25">
      <c r="A76" s="141" t="s">
        <v>300</v>
      </c>
      <c r="B76" s="142" t="s">
        <v>529</v>
      </c>
      <c r="C76" s="31" t="s">
        <v>459</v>
      </c>
    </row>
    <row r="77" spans="1:3" ht="16.5" thickBot="1" x14ac:dyDescent="0.3">
      <c r="A77" s="145" t="s">
        <v>301</v>
      </c>
      <c r="B77" s="146" t="s">
        <v>530</v>
      </c>
      <c r="C77" s="33" t="s">
        <v>459</v>
      </c>
    </row>
    <row r="78" spans="1:3" ht="16.5" thickBot="1" x14ac:dyDescent="0.3">
      <c r="A78" s="145" t="s">
        <v>365</v>
      </c>
      <c r="B78" s="146" t="s">
        <v>531</v>
      </c>
      <c r="C78" s="33" t="s">
        <v>459</v>
      </c>
    </row>
  </sheetData>
  <mergeCells count="8">
    <mergeCell ref="B47:C47"/>
    <mergeCell ref="A54:C54"/>
    <mergeCell ref="A6:C6"/>
    <mergeCell ref="B17:C17"/>
    <mergeCell ref="B20:C20"/>
    <mergeCell ref="B27:C27"/>
    <mergeCell ref="B32:C32"/>
    <mergeCell ref="B39:C39"/>
  </mergeCells>
  <phoneticPr fontId="0" type="noConversion"/>
  <pageMargins left="0.7" right="0.7" top="0.75" bottom="0.75" header="0.3" footer="0.3"/>
  <pageSetup paperSize="9" scale="8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24</vt:i4>
      </vt:variant>
    </vt:vector>
  </HeadingPairs>
  <TitlesOfParts>
    <vt:vector size="57" baseType="lpstr">
      <vt:lpstr>приложение 1.2.</vt:lpstr>
      <vt:lpstr>пр. 1.1 </vt:lpstr>
      <vt:lpstr>приложение 1.4</vt:lpstr>
      <vt:lpstr>пр.1.2 </vt:lpstr>
      <vt:lpstr>пр.1.3</vt:lpstr>
      <vt:lpstr>приложение 1.4 </vt:lpstr>
      <vt:lpstr>пр.2.2</vt:lpstr>
      <vt:lpstr>приложение 3.1</vt:lpstr>
      <vt:lpstr>приложение 3.2</vt:lpstr>
      <vt:lpstr>приложение 2.3</vt:lpstr>
      <vt:lpstr>пр.4.1</vt:lpstr>
      <vt:lpstr>пр.4.2</vt:lpstr>
      <vt:lpstr>приложение 4.3</vt:lpstr>
      <vt:lpstr>пр.5</vt:lpstr>
      <vt:lpstr>пр.6.1</vt:lpstr>
      <vt:lpstr>пр.6.2 </vt:lpstr>
      <vt:lpstr>пр.6.3</vt:lpstr>
      <vt:lpstr>приложение 5 (2)</vt:lpstr>
      <vt:lpstr>приложение 6.1</vt:lpstr>
      <vt:lpstr>пр.6.2</vt:lpstr>
      <vt:lpstr>приложение 6.3</vt:lpstr>
      <vt:lpstr>приложение 7.1</vt:lpstr>
      <vt:lpstr>приложение 7.2(09)</vt:lpstr>
      <vt:lpstr>приложение 7.2(10)</vt:lpstr>
      <vt:lpstr>приложение 8(09)</vt:lpstr>
      <vt:lpstr>приложение 8 (10)</vt:lpstr>
      <vt:lpstr>приложение 10</vt:lpstr>
      <vt:lpstr>приложение 9</vt:lpstr>
      <vt:lpstr>приложение 11.1</vt:lpstr>
      <vt:lpstr>приложение 11.2</vt:lpstr>
      <vt:lpstr>приложение 12</vt:lpstr>
      <vt:lpstr>приложение 13</vt:lpstr>
      <vt:lpstr>приложение 14</vt:lpstr>
      <vt:lpstr>'пр. 1.1 '!Заголовки_для_печати</vt:lpstr>
      <vt:lpstr>пр.1.3!Заголовки_для_печати</vt:lpstr>
      <vt:lpstr>пр.2.2!Заголовки_для_печати</vt:lpstr>
      <vt:lpstr>пр.4.1!Заголовки_для_печати</vt:lpstr>
      <vt:lpstr>пр.5!Заголовки_для_печати</vt:lpstr>
      <vt:lpstr>пр.6.1!Заголовки_для_печати</vt:lpstr>
      <vt:lpstr>пр.6.2!Заголовки_для_печати</vt:lpstr>
      <vt:lpstr>'пр.6.2 '!Заголовки_для_печати</vt:lpstr>
      <vt:lpstr>пр.6.3!Заголовки_для_печати</vt:lpstr>
      <vt:lpstr>'приложение 1.4 '!Заголовки_для_печати</vt:lpstr>
      <vt:lpstr>'приложение 4.3'!Заголовки_для_печати</vt:lpstr>
      <vt:lpstr>'приложение 6.1'!Заголовки_для_печати</vt:lpstr>
      <vt:lpstr>'приложение 6.3'!Заголовки_для_печати</vt:lpstr>
      <vt:lpstr>'пр. 1.1 '!Область_печати</vt:lpstr>
      <vt:lpstr>'пр.1.2 '!Область_печати</vt:lpstr>
      <vt:lpstr>пр.1.3!Область_печати</vt:lpstr>
      <vt:lpstr>пр.2.2!Область_печати</vt:lpstr>
      <vt:lpstr>пр.4.1!Область_печати</vt:lpstr>
      <vt:lpstr>пр.4.2!Область_печати</vt:lpstr>
      <vt:lpstr>пр.5!Область_печати</vt:lpstr>
      <vt:lpstr>пр.6.1!Область_печати</vt:lpstr>
      <vt:lpstr>'приложение 4.3'!Область_печати</vt:lpstr>
      <vt:lpstr>'приложение 6.1'!Область_печати</vt:lpstr>
      <vt:lpstr>'приложение 7.1'!Область_печати</vt:lpstr>
    </vt:vector>
  </TitlesOfParts>
  <Company>Datanium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Kudryashov_YM</dc:creator>
  <cp:lastModifiedBy>Tatiana</cp:lastModifiedBy>
  <cp:lastPrinted>2017-06-22T12:44:33Z</cp:lastPrinted>
  <dcterms:created xsi:type="dcterms:W3CDTF">2009-07-27T10:10:26Z</dcterms:created>
  <dcterms:modified xsi:type="dcterms:W3CDTF">2017-06-27T08:19:28Z</dcterms:modified>
</cp:coreProperties>
</file>